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35" yWindow="1650" windowWidth="9870" windowHeight="5520" activeTab="0"/>
  </bookViews>
  <sheets>
    <sheet name="Total" sheetId="1" r:id="rId1"/>
    <sheet name="Grupo 1" sheetId="2" r:id="rId2"/>
    <sheet name="Grupo 2" sheetId="3" r:id="rId3"/>
    <sheet name="Grupo 3" sheetId="4" r:id="rId4"/>
    <sheet name="Grupo 4" sheetId="5" r:id="rId5"/>
    <sheet name="Grupo 5" sheetId="6" r:id="rId6"/>
    <sheet name="Grupo 6" sheetId="7" r:id="rId7"/>
    <sheet name="Grupo 7" sheetId="8" r:id="rId8"/>
    <sheet name="Group 8" sheetId="9" r:id="rId9"/>
    <sheet name="Grupo 9" sheetId="10" r:id="rId10"/>
    <sheet name="Grupo 10" sheetId="11" r:id="rId11"/>
  </sheets>
  <definedNames>
    <definedName name="_xlnm.Print_Area" localSheetId="6">'Grupo 6'!$A:$IV</definedName>
  </definedNames>
  <calcPr fullCalcOnLoad="1"/>
</workbook>
</file>

<file path=xl/sharedStrings.xml><?xml version="1.0" encoding="utf-8"?>
<sst xmlns="http://schemas.openxmlformats.org/spreadsheetml/2006/main" count="1502" uniqueCount="396">
  <si>
    <t>x</t>
  </si>
  <si>
    <t>a</t>
  </si>
  <si>
    <t>b</t>
  </si>
  <si>
    <t>c</t>
  </si>
  <si>
    <t>d</t>
  </si>
  <si>
    <t>e</t>
  </si>
  <si>
    <t>f</t>
  </si>
  <si>
    <t>g</t>
  </si>
  <si>
    <t>h</t>
  </si>
  <si>
    <t>j</t>
  </si>
  <si>
    <t>ND</t>
  </si>
  <si>
    <t>l</t>
  </si>
  <si>
    <t>NA</t>
  </si>
  <si>
    <t>t/a</t>
  </si>
  <si>
    <t>Total</t>
  </si>
  <si>
    <t>TJ/a</t>
  </si>
  <si>
    <t>Diesel</t>
  </si>
  <si>
    <t>L</t>
  </si>
  <si>
    <t>kg</t>
  </si>
  <si>
    <t>t/a *</t>
  </si>
  <si>
    <t>Cat.</t>
  </si>
  <si>
    <t>(t)</t>
  </si>
  <si>
    <t>i</t>
  </si>
  <si>
    <t>k</t>
  </si>
  <si>
    <t>1-10</t>
  </si>
  <si>
    <t>Biodiesel</t>
  </si>
  <si>
    <t>2a</t>
  </si>
  <si>
    <t>2b</t>
  </si>
  <si>
    <t>2c</t>
  </si>
  <si>
    <t>1a</t>
  </si>
  <si>
    <t>1b</t>
  </si>
  <si>
    <t>3a</t>
  </si>
  <si>
    <t>3b</t>
  </si>
  <si>
    <t>PCB</t>
  </si>
  <si>
    <t>PCP</t>
  </si>
  <si>
    <t>PCP-Na</t>
  </si>
  <si>
    <t>2,4,5-T</t>
  </si>
  <si>
    <t>Triclosan</t>
  </si>
  <si>
    <t>m</t>
  </si>
  <si>
    <t>EDC/VCM and EDC/VCM/PVC production processes (per ton EDC)</t>
  </si>
  <si>
    <t>Grupo</t>
  </si>
  <si>
    <t>Clase</t>
  </si>
  <si>
    <t>Incineración de desechos</t>
  </si>
  <si>
    <t>Incineración de desechos sólidos municipales</t>
  </si>
  <si>
    <t>Tecnología simple de combustión, sin SCCA</t>
  </si>
  <si>
    <t>Combustión controlada, mínimo SCCA</t>
  </si>
  <si>
    <t>Combustión controlada, buen SCCA</t>
  </si>
  <si>
    <t>Alta tecnologia de combustión, SCCA sofisticado</t>
  </si>
  <si>
    <t>Incineración de desechos peligrosos</t>
  </si>
  <si>
    <t>Alta tecnología de combustión, SCCA sofisticado</t>
  </si>
  <si>
    <t>Incineración de desechos médicos</t>
  </si>
  <si>
    <t>Combustión en batch no controlada, sin SCCA</t>
  </si>
  <si>
    <t>Alta tecnología continua, SCCA sofisticado</t>
  </si>
  <si>
    <t>Combustión en batch controlada, sin o mínimo SCCA</t>
  </si>
  <si>
    <t>Combustión en batch controlada, buen SCCA</t>
  </si>
  <si>
    <t>Incineración de la fracción ligera de desechos de fragmentación</t>
  </si>
  <si>
    <t>Controlada, batch, sin o mínimo SCCA</t>
  </si>
  <si>
    <t>Alta tecnología, continua, SCCA sofisticado</t>
  </si>
  <si>
    <t>Actualizado, continuo, algún SCCA</t>
  </si>
  <si>
    <t>Estado del arte, SSCA completo</t>
  </si>
  <si>
    <t>Incineración de lodos de depuradora</t>
  </si>
  <si>
    <t>Hornos antiguos, batch, sin/escaso SCCA</t>
  </si>
  <si>
    <t>Incineración de desechos de madera y desechos de biomasa</t>
  </si>
  <si>
    <t>Antiguos hornos, batch, sin/escaso SCCA</t>
  </si>
  <si>
    <t>Combustión de carcasas animales</t>
  </si>
  <si>
    <t>Vía posible de liberación (µg EQT/t)</t>
  </si>
  <si>
    <t>Vía posible de liberación (µg EQT/TJ)</t>
  </si>
  <si>
    <t>Aire</t>
  </si>
  <si>
    <t>Agua</t>
  </si>
  <si>
    <t>Suelo</t>
  </si>
  <si>
    <t>Producto</t>
  </si>
  <si>
    <t>Cenizas volantes</t>
  </si>
  <si>
    <t>Residuo</t>
  </si>
  <si>
    <t>Cenizas de fondo</t>
  </si>
  <si>
    <t>Producción</t>
  </si>
  <si>
    <t>Consumo</t>
  </si>
  <si>
    <t>g EQT/a</t>
  </si>
  <si>
    <t>g EQT identificados</t>
  </si>
  <si>
    <t>Liberación anual</t>
  </si>
  <si>
    <t>Grupos de fuentes</t>
  </si>
  <si>
    <t>Liberación anual (g EQT/a)</t>
  </si>
  <si>
    <r>
      <t>Categoría de</t>
    </r>
    <r>
      <rPr>
        <sz val="10"/>
        <color indexed="10"/>
        <rFont val="Times New Roman"/>
        <family val="1"/>
      </rPr>
      <t xml:space="preserve"> fuentes</t>
    </r>
  </si>
  <si>
    <r>
      <t>Categoría de</t>
    </r>
    <r>
      <rPr>
        <sz val="10"/>
        <color indexed="10"/>
        <rFont val="Times New Roman"/>
        <family val="1"/>
      </rPr>
      <t xml:space="preserve"> fuentes</t>
    </r>
  </si>
  <si>
    <r>
      <t xml:space="preserve">Categoría de </t>
    </r>
    <r>
      <rPr>
        <sz val="10"/>
        <color indexed="10"/>
        <rFont val="Times New Roman"/>
        <family val="1"/>
      </rPr>
      <t>fuentes</t>
    </r>
  </si>
  <si>
    <t xml:space="preserve">Producción de Metales Ferrosos y No Ferrosos </t>
  </si>
  <si>
    <t>Sinterización de mineral de hierro</t>
  </si>
  <si>
    <t>Alto reciclado de desechos, incluyendo materiales contaminados con aceite, sin SCCA</t>
  </si>
  <si>
    <t>Escaso uso de desechos, planta bien controlada</t>
  </si>
  <si>
    <t>Alta tecnología, reducción de emisiones</t>
  </si>
  <si>
    <t>Producción de Coke</t>
  </si>
  <si>
    <t>Sin limpieza de gases</t>
  </si>
  <si>
    <t>SSCA con postcombustión/remoción de polvo</t>
  </si>
  <si>
    <t>Plantas de producción de hierro y acero, y fundiciones</t>
  </si>
  <si>
    <t>Plantas de hierro y acero</t>
  </si>
  <si>
    <t>Chatarra sucia, precalentamiento de chatarra, controles limitados</t>
  </si>
  <si>
    <t>Chatarra limpia/ hierro virgen o chatarra sucia, postcombustión, filtro de tela</t>
  </si>
  <si>
    <t>Chatarra limpia/hierro virgen o chatarra sucia, HAE equipado con SCCA diseñado para bajas emisiones de PCDD/PCDF, HBO</t>
  </si>
  <si>
    <r>
      <t xml:space="preserve">Altos hornos con </t>
    </r>
    <r>
      <rPr>
        <sz val="10"/>
        <color indexed="10"/>
        <rFont val="Times New Roman"/>
        <family val="1"/>
      </rPr>
      <t>S</t>
    </r>
    <r>
      <rPr>
        <sz val="10"/>
        <rFont val="Times New Roman"/>
        <family val="1"/>
      </rPr>
      <t>CCA</t>
    </r>
  </si>
  <si>
    <t>Fundiciones</t>
  </si>
  <si>
    <t>Cubilote de aire frío o cubilote de aire caliente o tambor rotatorio,  sin SCCA</t>
  </si>
  <si>
    <t>Tambor rotatorio - filtro de tela o scrubber húmedo</t>
  </si>
  <si>
    <t>Cubilote de aire frío, filtro de tela o scrubber húmedo</t>
  </si>
  <si>
    <t>Cubilote de aire caliente u horno de inducción, filtro de tela o scrubber húmedo</t>
  </si>
  <si>
    <t>Plantas de galvanizado por inmersión en caliente</t>
  </si>
  <si>
    <t>Instalaciones sin SCCA</t>
  </si>
  <si>
    <t>Instalaciones sin etapa de desengrasado, buen SCCA</t>
  </si>
  <si>
    <t>Instalaciones con etapa de desengrasado, buen SCCA</t>
  </si>
  <si>
    <t>Producción de Cobre</t>
  </si>
  <si>
    <t>Cu secundario - tecnología básica</t>
  </si>
  <si>
    <t>Cu secundario - bien controlada</t>
  </si>
  <si>
    <t>Cu secundario - control optimizado para PCDD/PCDF</t>
  </si>
  <si>
    <t>Fundición y colada de Cu/aleaciones de Cu</t>
  </si>
  <si>
    <t>Cu primario, bien controlado, con alimentación de algunos materiales secundarios</t>
  </si>
  <si>
    <t>Fundición primaria de Cu puro sin alimentación de materiales secundarios</t>
  </si>
  <si>
    <t>Producción de Aluminio</t>
  </si>
  <si>
    <t>Procesamiento de chatarra de Al, tratamiento mínimo de materiales de entrada, remoción simple de polvo</t>
  </si>
  <si>
    <t>Tratamiento de chatarra, bien controlado, filtro de tela, inyección de cal</t>
  </si>
  <si>
    <t>Proceso optimizado para reducción de PCDD/PPCDF</t>
  </si>
  <si>
    <t>Secado de virutas (plantas simples)</t>
  </si>
  <si>
    <t>Desengrasado térmico, hornos rotatorios, postcombustión, filtros de tela</t>
  </si>
  <si>
    <t>Plantas de Al primario</t>
  </si>
  <si>
    <t>Producción de Plomo</t>
  </si>
  <si>
    <t>Producción de Pb a partir de chatarra conteniendo PVC</t>
  </si>
  <si>
    <t>Producción de Pb a partir de chatarra libre de PVC/Cl2, algún SCCA</t>
  </si>
  <si>
    <t>Producción de Pb a partir de chatarra libre de PVC/Cl2 en hornos de alta eficiencia, con SCCA incluyendo scrubbers</t>
  </si>
  <si>
    <t>Producción de plomo primario puro</t>
  </si>
  <si>
    <t>Producción de cinc</t>
  </si>
  <si>
    <t>Horno sin control de polvo</t>
  </si>
  <si>
    <t>Hornos de briquetado en caliente/Hornos rotatorios, control básico*</t>
  </si>
  <si>
    <t>Control integral*</t>
  </si>
  <si>
    <t>Fusión de cinc y producción primaria de cinc</t>
  </si>
  <si>
    <t>Producción de bronce y latón</t>
  </si>
  <si>
    <t>Desengrasado térmico de virutas</t>
  </si>
  <si>
    <t>Hornos de fundición simples</t>
  </si>
  <si>
    <t>Chatarra mezclada, hornos de inducción, filtro de bolsa</t>
  </si>
  <si>
    <t xml:space="preserve">Equipamiento sofisticado, insumos limpios, buen SCCA </t>
  </si>
  <si>
    <t>Producción de Magnesio</t>
  </si>
  <si>
    <t>Usando tratamiento térmico de MgO/C en Cl2, sin tratamiento de efluentes, pobre SCCA</t>
  </si>
  <si>
    <t>Usando tratamiento térmico de MgO/C en Cl2, control integral de la contaminación</t>
  </si>
  <si>
    <t>Proceso de reducción térmica</t>
  </si>
  <si>
    <t>Producción térmica de metales no ferrosos (ej: Ni)</t>
  </si>
  <si>
    <t>Chatarra contaminada, simple o ningún SCCA</t>
  </si>
  <si>
    <t>Chatarra limpia, buen SCCA</t>
  </si>
  <si>
    <t>Trituradoras</t>
  </si>
  <si>
    <t>Plantas trituradoras de metales</t>
  </si>
  <si>
    <t>Recuperación térmica de cables y reciclado de desechos eléctricos y electrónicos</t>
  </si>
  <si>
    <t xml:space="preserve">Quema a cielo abierto de cables </t>
  </si>
  <si>
    <t>Quema a cielo abierto de tarjetas de circuitos</t>
  </si>
  <si>
    <t>Horno básico con postcombustión, scrubber húmedo</t>
  </si>
  <si>
    <t>Quema de motores eléctricos, zapatas de freno, etc, con postcombustión</t>
  </si>
  <si>
    <t>Generación de Energía y Calor</t>
  </si>
  <si>
    <t>Centrales de combustibles fósiles</t>
  </si>
  <si>
    <t>Calderas de energía alimentadas con carbón</t>
  </si>
  <si>
    <t>Calderas de energía alimentadas con turba</t>
  </si>
  <si>
    <t>Calderas de energía alimentadas con combustible pesado</t>
  </si>
  <si>
    <t>Calderas de energía alimentadas con esquisto bituminoso</t>
  </si>
  <si>
    <t>Caldera de energía alimentadas con combustibles ligeros/gas natural</t>
  </si>
  <si>
    <t>Centrales de biomasa</t>
  </si>
  <si>
    <t>Calderas de energía alimentadas con biomasa mixta</t>
  </si>
  <si>
    <t>Calderas de energía alimentadas con madera limpia</t>
  </si>
  <si>
    <t>Calderas alimentadas con paja</t>
  </si>
  <si>
    <t xml:space="preserve">Calderas alimentadas con bagazo, cáscara de arroz, etc. </t>
  </si>
  <si>
    <t>Combustión de biogas de vertederos</t>
  </si>
  <si>
    <t>Calderas, motores/turbinas y antorchas que queman biogas/gas de vertederos</t>
  </si>
  <si>
    <t xml:space="preserve">Combustión de biomasa para calefacción y cocina doméstica </t>
  </si>
  <si>
    <t>Estufas alimentadas con madera/biomasa contaminada</t>
  </si>
  <si>
    <t xml:space="preserve">Estufas alimentadas con madera/biomasa virgen </t>
  </si>
  <si>
    <t>Estufas alimentadas con paja</t>
  </si>
  <si>
    <t>Estufas alimentadas con carbón vegetal</t>
  </si>
  <si>
    <t>Fogón abierto (3 piedras) alimentado con madera virgen</t>
  </si>
  <si>
    <t xml:space="preserve">Estufas simples alimentadas con madera virgen </t>
  </si>
  <si>
    <r>
      <t xml:space="preserve">Estufas alimentadas con gas natural </t>
    </r>
    <r>
      <rPr>
        <sz val="10"/>
        <color indexed="10"/>
        <rFont val="Times New Roman"/>
        <family val="1"/>
      </rPr>
      <t>o GLP</t>
    </r>
  </si>
  <si>
    <t>Estufas alimentadas con combustible líquido</t>
  </si>
  <si>
    <t>Estufas alimentadas con turba</t>
  </si>
  <si>
    <t>Estufas alimentadas con carbón</t>
  </si>
  <si>
    <t>Estufas co-alimentadas con carbón con alto contenido de cloro/residuos/biomasa</t>
  </si>
  <si>
    <t>Estufas co-alimentadas carbón/residuos/biomasa</t>
  </si>
  <si>
    <t>Calderas de energía co-alimentadas con combustible fósil y desechos</t>
  </si>
  <si>
    <t>Calefacción doméstica con combustibles fósiles</t>
  </si>
  <si>
    <t>µg EQT/t Ceniza</t>
  </si>
  <si>
    <t>Generación de cenizas</t>
  </si>
  <si>
    <t>Producción de Productos Minerales</t>
  </si>
  <si>
    <t>Hornos de cemento</t>
  </si>
  <si>
    <t>Hornos de eje vertical</t>
  </si>
  <si>
    <t>Hornos antiguos vía húmeda, temperatura PES &gt;300 °C</t>
  </si>
  <si>
    <t>Hornos vía húmeda, temperatura PES/FT  200 a 300 °C</t>
  </si>
  <si>
    <t>Hornos vía húmeda, temperatura PES/FT  &lt;200 °C y todo tipo de hornos vía seca con precalentador /precalcinador, T&lt;200 °C</t>
  </si>
  <si>
    <t>Cal</t>
  </si>
  <si>
    <t>Ciclón/sin control de polvo, combustibles contaminados o pobres</t>
  </si>
  <si>
    <t>Buena remoción de polvo</t>
  </si>
  <si>
    <t>Ladrillos</t>
  </si>
  <si>
    <t>Sin tratamiento de emisiones y uso de combustibles contaminados</t>
  </si>
  <si>
    <t>Sin tratamiento de emisiones y uso de combustibles no contaminados; Con tratamiento de emisiones y uso de cualquier tipo de combustible; Sin tratamiento de emisiones pero "estado del arte" en el control de procesos.</t>
  </si>
  <si>
    <t>Vidrio</t>
  </si>
  <si>
    <t>Cerámicas</t>
  </si>
  <si>
    <t>Mezclas asfálticas</t>
  </si>
  <si>
    <t>Plantas mezcladoras sin depuración de gases</t>
  </si>
  <si>
    <t>Plantas mezcladoras con filtro de tela, scrubber húmedo</t>
  </si>
  <si>
    <t>Procesamiento de esquistos bituminosos</t>
  </si>
  <si>
    <t>Fraccionamiento térmico</t>
  </si>
  <si>
    <t>Pirólisis de esquistos bituminosos</t>
  </si>
  <si>
    <t>Revisado el archivo de Excel a partir de diciembre de 2012.</t>
  </si>
  <si>
    <t>Las revisiones, cambios y nueva información se destacan con texto rojo.</t>
  </si>
  <si>
    <t>Gran Total</t>
  </si>
  <si>
    <t>Transporte</t>
  </si>
  <si>
    <t>Motores de 4 tiempos</t>
  </si>
  <si>
    <t>Combustible conteniendo plomo</t>
  </si>
  <si>
    <t>Combustible sin plomo, sin catalizador</t>
  </si>
  <si>
    <t>Combustible sin plomo, con catalizador</t>
  </si>
  <si>
    <t>Etanol con catalizador</t>
  </si>
  <si>
    <t xml:space="preserve">Motores de 2 tiempos </t>
  </si>
  <si>
    <t>Combustible sin plomo</t>
  </si>
  <si>
    <t xml:space="preserve">Motores diesel </t>
  </si>
  <si>
    <t>Diesel común</t>
  </si>
  <si>
    <t>Motores a combustible pesado</t>
  </si>
  <si>
    <t xml:space="preserve">Todos los tipos </t>
  </si>
  <si>
    <t>* Asumiendo que el consumo es igual a las ventas</t>
  </si>
  <si>
    <t>Factores de conversión: volumen --&gt; masa</t>
  </si>
  <si>
    <t>Gasolina</t>
  </si>
  <si>
    <t xml:space="preserve">Procesos de quema a cielo abierto </t>
  </si>
  <si>
    <t>Quema de biomasa</t>
  </si>
  <si>
    <t>Quema de residuos agrícolas en el campo, de cereales y otros rastrojos de cultivos, impactados, condiciones de quema deficientes</t>
  </si>
  <si>
    <t>Quema de residuos agrícolas en el campo, de cereales y otros rastrojos de cultivos, no impactados</t>
  </si>
  <si>
    <t>Quema de caña de azucar</t>
  </si>
  <si>
    <t>Incendios forestales</t>
  </si>
  <si>
    <t>Incendios de praderas y sabanas</t>
  </si>
  <si>
    <t>Quema de residuos e incendios accidentales</t>
  </si>
  <si>
    <r>
      <t xml:space="preserve">Quema de vertedero de residuos (compactados, húmedos, alto contenido de </t>
    </r>
    <r>
      <rPr>
        <sz val="10"/>
        <color indexed="10"/>
        <rFont val="Times New Roman"/>
        <family val="1"/>
      </rPr>
      <t>C org.)</t>
    </r>
  </si>
  <si>
    <t>Incendios accidentales de viviendas, fábricas</t>
  </si>
  <si>
    <t>Quema a cielo abierto de residuos domésticos</t>
  </si>
  <si>
    <t>Incendios accidentales de vehículos (por unidad de vehículo)</t>
  </si>
  <si>
    <t>Quema a cielo abierto de madera (construcción/demolición)</t>
  </si>
  <si>
    <t xml:space="preserve">Producción y uso de Productos químicos y Bienes de consumo </t>
  </si>
  <si>
    <t>Fábricas de pulpa y papel *</t>
  </si>
  <si>
    <t>Calderas (por tSA de pulpa)</t>
  </si>
  <si>
    <t>Calderas de Recuperación alimentadas con licor negro</t>
  </si>
  <si>
    <t>Calderas de energía alimentadas con lodos y/ó biomasa/corteza</t>
  </si>
  <si>
    <t>Calderas de energía alimentadas con madera cargada de sal</t>
  </si>
  <si>
    <t xml:space="preserve">Descargas acuosas y productos </t>
  </si>
  <si>
    <t>Proceso Kraft, Cl2 gas, fibras no madereras, impactadas</t>
  </si>
  <si>
    <t>Proceso Kraft, tecnología mixta</t>
  </si>
  <si>
    <t>Pulpa PTM</t>
  </si>
  <si>
    <t xml:space="preserve">Papeles reciclados de desechos de papel contaminados </t>
  </si>
  <si>
    <t>Pulpa/papel reciclado de papeles modernos</t>
  </si>
  <si>
    <t>Producción de cloro elemental (por ton Unidad Electroquímica (ECU))</t>
  </si>
  <si>
    <t>Producción de cloroalcali con ánodos de grafito</t>
  </si>
  <si>
    <t>Producción de cloroalcali con electrodos de titanio</t>
  </si>
  <si>
    <t>Tecnología inferior (Low-End)</t>
  </si>
  <si>
    <t>Tecnología media (Mid-Range)</t>
  </si>
  <si>
    <t>Tecnología superior (High-End)</t>
  </si>
  <si>
    <t>Productos químicos Alifáticos Clorados</t>
  </si>
  <si>
    <t>Productos químicos Inorgánicos Clorados</t>
  </si>
  <si>
    <t xml:space="preserve">Tecnología media (Mid-Range), no-MTD </t>
  </si>
  <si>
    <t>Plantas procesadoras de cueros</t>
  </si>
  <si>
    <t>Plantas textiles (por ton textil)</t>
  </si>
  <si>
    <t>Refinerías de petróleo</t>
  </si>
  <si>
    <t>Tecnología superior (High-End)*</t>
  </si>
  <si>
    <t>Tecnología superior (High-End), MTD</t>
  </si>
  <si>
    <t>EDC/VCM y EDC/VCM/PVC venteo y combustores de líquido de venteo (por ton VCM)</t>
  </si>
  <si>
    <t>EDC/VCM and EDC/VCM/PVC catalizador agotado de industrias que utilizan catalizador de oxicloración de lecho fijo (por ton EDC)</t>
  </si>
  <si>
    <t>Con catalizador de oxicloración de lecho fijo</t>
  </si>
  <si>
    <t>Con catalizador de oxicloración de lecho fluidizado</t>
  </si>
  <si>
    <t>Productos químicos Aromáticos Clorados (por ton producto)</t>
  </si>
  <si>
    <t>1,4-Diclorobenceno</t>
  </si>
  <si>
    <t>Clorobencenos</t>
  </si>
  <si>
    <t>Sólo PVC (por ton producto PVC)</t>
  </si>
  <si>
    <t>PCP y PCP-Na</t>
  </si>
  <si>
    <t>2,4,5-T y 2,4,6-2,4,6-triclorofenol</t>
  </si>
  <si>
    <t>2,4,6-triclorofenol</t>
  </si>
  <si>
    <t>Cloronitrofeno (CNP)</t>
  </si>
  <si>
    <t>Tecnologías antiguas</t>
  </si>
  <si>
    <t>Tecnologías modernas</t>
  </si>
  <si>
    <t>Pentacloronitrobenceno (PCNB)</t>
  </si>
  <si>
    <t>2,4-D y derivados</t>
  </si>
  <si>
    <t>Parafinas cloradas</t>
  </si>
  <si>
    <t>P-Cloranilo</t>
  </si>
  <si>
    <t>Cloración directa del fenol</t>
  </si>
  <si>
    <t>Cloración de hidroquinona con purificación mínima</t>
  </si>
  <si>
    <t>Cloración de hidroquinona con purificación moderada</t>
  </si>
  <si>
    <t>Cloración de hidroquinona con purificación avanzada</t>
  </si>
  <si>
    <t>Ftalocianina de cobre</t>
  </si>
  <si>
    <t>Ftalocianina verde</t>
  </si>
  <si>
    <t>Ftalocianina Tintes y pigmentos</t>
  </si>
  <si>
    <t>Dioxazina Tintes y pigmentos</t>
  </si>
  <si>
    <t>Blue 106 (Azul 106)</t>
  </si>
  <si>
    <t>Blue 108 (Azul 108)</t>
  </si>
  <si>
    <t>Violet 23 (Violeta 23)</t>
  </si>
  <si>
    <t>Otros Productos Químicos clorados y no clorados (por tonelada de producto)</t>
  </si>
  <si>
    <t>TiCl4 y TiO2</t>
  </si>
  <si>
    <t>Caprolactama</t>
  </si>
  <si>
    <t>Antorchas (por TJ de combustible quemado)</t>
  </si>
  <si>
    <t>Procesos de producción (por ton hidrocarburo procesado)</t>
  </si>
  <si>
    <t>Unidad de reformado catalítico (catalytic reforming)</t>
  </si>
  <si>
    <t>Unidad de Coquización (Coking)</t>
  </si>
  <si>
    <t>Tratamiento de aguas residuales de la Refinería</t>
  </si>
  <si>
    <t>*Liberaciones en residuos de EDC/VCM, EDC/VCM/PVC y PVC- sólo en industrias con tecnologías superiores (high end) (sólidos del tratamiento de efluentes líquidos y / o catalizador agotado) sólo si los sólidos NO son incinerados</t>
  </si>
  <si>
    <t xml:space="preserve">Productos químicos y Bienes de consumo </t>
  </si>
  <si>
    <t>Industria de Pulpa y Papel</t>
  </si>
  <si>
    <t xml:space="preserve">Vertidos acuosos </t>
  </si>
  <si>
    <t>Proceso Kraft, Cl2 gas, fibras non madereras, impactadas</t>
  </si>
  <si>
    <t>Proceso Kraft, tecnología antigua (Cl2 )</t>
  </si>
  <si>
    <t>Proceso Kraft, tecnología moderna (ClO2)</t>
  </si>
  <si>
    <t>Papeles reciclados de desechos de papel contaminados*</t>
  </si>
  <si>
    <t>Papel al Sulfito, tecnología nueva (ClO2, TLC)</t>
  </si>
  <si>
    <t>Pulpa/papel al Sulfito, tecnología antigua</t>
  </si>
  <si>
    <t>Por favor ingrese agua vertida en L</t>
  </si>
  <si>
    <t>Por favor ingrese masa de residuos en tons</t>
  </si>
  <si>
    <t>Por favor, ingrese aquí la masa de cenizas</t>
  </si>
  <si>
    <t>Vía posible de liberación</t>
  </si>
  <si>
    <t>Agua (pg EQT/L)</t>
  </si>
  <si>
    <t>Residuo (µg EQT/t lodo)</t>
  </si>
  <si>
    <t>Vertido (L de agua)</t>
  </si>
  <si>
    <t>Vertido (t de lodo)</t>
  </si>
  <si>
    <t>Residuos</t>
  </si>
  <si>
    <t xml:space="preserve">Producción Productos químicos y Bienes de consumo </t>
  </si>
  <si>
    <t>Misceláneos</t>
  </si>
  <si>
    <t>Secado de biomasa</t>
  </si>
  <si>
    <t>Combustible altamente contaminado (tratado con PCP)</t>
  </si>
  <si>
    <t>Combustible moderadamente contaminado</t>
  </si>
  <si>
    <t>Combustible limpio</t>
  </si>
  <si>
    <t>Crematorio</t>
  </si>
  <si>
    <t>Sin control (por cremación)</t>
  </si>
  <si>
    <r>
      <t xml:space="preserve">Control medio </t>
    </r>
    <r>
      <rPr>
        <sz val="10"/>
        <color indexed="10"/>
        <rFont val="Times New Roman"/>
        <family val="1"/>
      </rPr>
      <t>ó cremaciones al aire libre</t>
    </r>
    <r>
      <rPr>
        <sz val="10"/>
        <rFont val="Times New Roman"/>
        <family val="1"/>
      </rPr>
      <t xml:space="preserve"> (por cremación)</t>
    </r>
  </si>
  <si>
    <t>Control óptimo (por cremación)</t>
  </si>
  <si>
    <t>Ahumaderos</t>
  </si>
  <si>
    <t>Combustibles contaminados</t>
  </si>
  <si>
    <t>Combustible limpio, sin postcombustión</t>
  </si>
  <si>
    <t>Combustible limpio, con postcombustión</t>
  </si>
  <si>
    <t>Limpieza en seco</t>
  </si>
  <si>
    <t>Textiles pesados, tratados con PCP, etc.</t>
  </si>
  <si>
    <t>Textiles normales</t>
  </si>
  <si>
    <t>Consumo de tabaco</t>
  </si>
  <si>
    <t>Disposición</t>
  </si>
  <si>
    <t xml:space="preserve">Desechos peligrosos </t>
  </si>
  <si>
    <t>Desechos mezclados</t>
  </si>
  <si>
    <t>Desechos domésticos</t>
  </si>
  <si>
    <t>Desagües cloacales y su tratamiento</t>
  </si>
  <si>
    <t xml:space="preserve">   Sin remoción de lodos</t>
  </si>
  <si>
    <t xml:space="preserve">   Con remoción de lodos</t>
  </si>
  <si>
    <t>Urbanos e industriales</t>
  </si>
  <si>
    <t>Domésticos e industriales mezclados</t>
  </si>
  <si>
    <t>Domésticos</t>
  </si>
  <si>
    <t>Por favor, ingrese agua vertida en L</t>
  </si>
  <si>
    <t>Por favor, ingrese agua vertida en m3</t>
  </si>
  <si>
    <t>Vertidos directos al agua</t>
  </si>
  <si>
    <t>Aguas residuales domésticas e industriales mezclados</t>
  </si>
  <si>
    <t>Ambientes remotos</t>
  </si>
  <si>
    <t>Aguas residuales urbanas y peri-urbanas</t>
  </si>
  <si>
    <t>Compostaje</t>
  </si>
  <si>
    <t>Residuos orgánicos separados de residuos mezclados</t>
  </si>
  <si>
    <t>Compost limpio</t>
  </si>
  <si>
    <t>Disposición de desechos de aceite</t>
  </si>
  <si>
    <t>Todas las fracciones</t>
  </si>
  <si>
    <t>Disposición / Relleno Sanitario</t>
  </si>
  <si>
    <t>Sitios Contaminados y Puntos Calientes</t>
  </si>
  <si>
    <t>Sitios de Producción de cloro</t>
  </si>
  <si>
    <t>Producción de cloroalcali</t>
  </si>
  <si>
    <r>
      <t>Proceso Leblanc y producción asociada de cloro/blanquedor</t>
    </r>
    <r>
      <rPr>
        <sz val="11"/>
        <rFont val="Calibri"/>
        <family val="2"/>
      </rPr>
      <t xml:space="preserve">  </t>
    </r>
  </si>
  <si>
    <t>Sitios de producción de compuestos orgánicos clorados</t>
  </si>
  <si>
    <t>Sitios de producción de clorofenol</t>
  </si>
  <si>
    <t>Antiguos sitios de producción de lindano donde se reciclaron residuos de isómeros de HCH</t>
  </si>
  <si>
    <t>Antiguos sitios de producción de otras sustancias químicas sospechosas de contener PCDD/PCDF</t>
  </si>
  <si>
    <t>Sitios de producción de solventes clorados y otros "residuos de HCB"</t>
  </si>
  <si>
    <t>Antiguos sitios de producción de PCB y materiales/equipamiento conteniendo PCB</t>
  </si>
  <si>
    <t>Sitios de aplicación de plaguicidas y productos químicos que contienen PCDD / PCDF</t>
  </si>
  <si>
    <t>Sitios de manufactura y tratamiento de madera</t>
  </si>
  <si>
    <t>Fábricas textiles y de cuero</t>
  </si>
  <si>
    <t>Uso de PCB</t>
  </si>
  <si>
    <t>Cloración media, ej. Clophen A40, Aroclor 1248</t>
  </si>
  <si>
    <t>Cloración baja, ej. Clophen A30, Aroclor 1242</t>
  </si>
  <si>
    <t>Cloración media, ej. Clophen A50, Aroclor 1254</t>
  </si>
  <si>
    <t>Cloración alta, ej. Clophen A60, Aroclor 1260</t>
  </si>
  <si>
    <t>Cloración baja, Clophen A30, Aroclor 1242</t>
  </si>
  <si>
    <t>Cloración media, Clophen A40, Aroclor 1248</t>
  </si>
  <si>
    <t>Cloración media, Clophen A50, Aroclor 1254</t>
  </si>
  <si>
    <t>Cloración alta, Clophen A60, Aroclor 1260</t>
  </si>
  <si>
    <t>Lixiviación</t>
  </si>
  <si>
    <t>Sin Lixiviación</t>
  </si>
  <si>
    <t>Uso de cloro para producción de metales y productos químicos inorgánicos</t>
  </si>
  <si>
    <t>Incineradores de residuos</t>
  </si>
  <si>
    <t xml:space="preserve">Industrias del metal </t>
  </si>
  <si>
    <t>Incendios accidentales</t>
  </si>
  <si>
    <t>Dragado de sedimentos y llanuras de inundación contaminadas</t>
  </si>
  <si>
    <t>Vertido de desechos/residuos de los grupos 1-9</t>
  </si>
  <si>
    <t>Sitios de caolin y arcilla de bola</t>
  </si>
  <si>
    <t>Puntos Calientes</t>
  </si>
  <si>
    <t>(µg EQT/t)</t>
  </si>
  <si>
    <t>x indica la necesidad de evaluación específica del sitio</t>
  </si>
  <si>
    <t>Identificación de Potenciales Puntos Calientes</t>
  </si>
  <si>
    <t>Estimación de las liberaciones anuales para la producción de pulpa y papel utilizando las concentraciones en agua y residuos</t>
  </si>
  <si>
    <t>Ocurrencia</t>
  </si>
  <si>
    <t>Producción de Metales Ferrosos y No Ferrosos</t>
  </si>
  <si>
    <t>* En algunos casos (ej. Hornos Waelz) los factores de emisión en residuos pueden ser tan altos como 2,000 µg EQT/t de cinc</t>
  </si>
  <si>
    <t>Rellenos sanitarios, vertederos y remoción de Relleno sanitario (Landfill Mining)</t>
  </si>
  <si>
    <t>Cigarro (por millon unidades)</t>
  </si>
  <si>
    <t>Cigarrillo (por millon unidades)</t>
  </si>
</sst>
</file>

<file path=xl/styles.xml><?xml version="1.0" encoding="utf-8"?>
<styleSheet xmlns="http://schemas.openxmlformats.org/spreadsheetml/2006/main">
  <numFmts count="4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&quot;$U&quot;\ * #,##0.00_ ;_ &quot;$U&quot;\ * \-#,##0.00_ ;_ &quot;$U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0.000"/>
    <numFmt numFmtId="195" formatCode="0.0"/>
    <numFmt numFmtId="196" formatCode="0.000000"/>
    <numFmt numFmtId="197" formatCode="0.00000"/>
    <numFmt numFmtId="198" formatCode="0.0000"/>
    <numFmt numFmtId="199" formatCode="0.0000000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6">
    <font>
      <sz val="10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3"/>
      <name val="Times New Roman"/>
      <family val="1"/>
    </font>
    <font>
      <i/>
      <sz val="10"/>
      <color indexed="53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52"/>
      <name val="Times New Roman"/>
      <family val="1"/>
    </font>
    <font>
      <sz val="11"/>
      <name val="Times New Roman"/>
      <family val="0"/>
    </font>
    <font>
      <b/>
      <sz val="11"/>
      <name val="Times New Roman"/>
      <family val="0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17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name val="Calibri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21" xfId="0" applyFont="1" applyBorder="1" applyAlignment="1">
      <alignment/>
    </xf>
    <xf numFmtId="0" fontId="0" fillId="0" borderId="17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26" xfId="0" applyBorder="1" applyAlignment="1">
      <alignment vertical="top"/>
    </xf>
    <xf numFmtId="0" fontId="4" fillId="34" borderId="31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34" borderId="32" xfId="0" applyFont="1" applyFill="1" applyBorder="1" applyAlignment="1">
      <alignment horizontal="center"/>
    </xf>
    <xf numFmtId="0" fontId="3" fillId="34" borderId="32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1" fillId="35" borderId="34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0" fillId="35" borderId="35" xfId="0" applyFill="1" applyBorder="1" applyAlignment="1">
      <alignment/>
    </xf>
    <xf numFmtId="0" fontId="4" fillId="34" borderId="31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1" fillId="0" borderId="24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1" fillId="0" borderId="15" xfId="0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0" fillId="0" borderId="37" xfId="0" applyBorder="1" applyAlignment="1">
      <alignment vertical="top"/>
    </xf>
    <xf numFmtId="0" fontId="1" fillId="35" borderId="34" xfId="0" applyFont="1" applyFill="1" applyBorder="1" applyAlignment="1">
      <alignment horizontal="center" vertical="top"/>
    </xf>
    <xf numFmtId="0" fontId="1" fillId="35" borderId="32" xfId="0" applyFont="1" applyFill="1" applyBorder="1" applyAlignment="1">
      <alignment horizontal="center" vertical="top"/>
    </xf>
    <xf numFmtId="0" fontId="1" fillId="34" borderId="32" xfId="0" applyFont="1" applyFill="1" applyBorder="1" applyAlignment="1">
      <alignment horizontal="center" vertical="top"/>
    </xf>
    <xf numFmtId="0" fontId="1" fillId="35" borderId="35" xfId="0" applyFont="1" applyFill="1" applyBorder="1" applyAlignment="1">
      <alignment vertical="top"/>
    </xf>
    <xf numFmtId="0" fontId="3" fillId="34" borderId="32" xfId="0" applyFont="1" applyFill="1" applyBorder="1" applyAlignment="1">
      <alignment vertical="top"/>
    </xf>
    <xf numFmtId="0" fontId="4" fillId="34" borderId="32" xfId="0" applyFont="1" applyFill="1" applyBorder="1" applyAlignment="1">
      <alignment horizontal="center" vertical="top" wrapText="1"/>
    </xf>
    <xf numFmtId="0" fontId="4" fillId="34" borderId="32" xfId="0" applyFont="1" applyFill="1" applyBorder="1" applyAlignment="1">
      <alignment vertical="top" wrapText="1"/>
    </xf>
    <xf numFmtId="0" fontId="0" fillId="35" borderId="31" xfId="0" applyFill="1" applyBorder="1" applyAlignment="1">
      <alignment vertical="top"/>
    </xf>
    <xf numFmtId="0" fontId="4" fillId="34" borderId="32" xfId="0" applyFont="1" applyFill="1" applyBorder="1" applyAlignment="1">
      <alignment horizontal="center" vertical="top"/>
    </xf>
    <xf numFmtId="0" fontId="4" fillId="34" borderId="31" xfId="0" applyFont="1" applyFill="1" applyBorder="1" applyAlignment="1">
      <alignment horizontal="center" vertical="top"/>
    </xf>
    <xf numFmtId="0" fontId="1" fillId="35" borderId="33" xfId="0" applyFont="1" applyFill="1" applyBorder="1" applyAlignment="1">
      <alignment vertical="top"/>
    </xf>
    <xf numFmtId="0" fontId="4" fillId="34" borderId="33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vertical="top"/>
    </xf>
    <xf numFmtId="0" fontId="1" fillId="33" borderId="26" xfId="0" applyFont="1" applyFill="1" applyBorder="1" applyAlignment="1">
      <alignment vertical="top"/>
    </xf>
    <xf numFmtId="0" fontId="1" fillId="33" borderId="38" xfId="0" applyFont="1" applyFill="1" applyBorder="1" applyAlignment="1">
      <alignment vertical="top"/>
    </xf>
    <xf numFmtId="0" fontId="1" fillId="33" borderId="33" xfId="0" applyFont="1" applyFill="1" applyBorder="1" applyAlignment="1">
      <alignment vertical="top"/>
    </xf>
    <xf numFmtId="0" fontId="1" fillId="33" borderId="12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5" borderId="39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33" borderId="38" xfId="0" applyFont="1" applyFill="1" applyBorder="1" applyAlignment="1">
      <alignment/>
    </xf>
    <xf numFmtId="0" fontId="1" fillId="35" borderId="35" xfId="0" applyFont="1" applyFill="1" applyBorder="1" applyAlignment="1">
      <alignment/>
    </xf>
    <xf numFmtId="0" fontId="1" fillId="34" borderId="33" xfId="0" applyFont="1" applyFill="1" applyBorder="1" applyAlignment="1">
      <alignment horizontal="center" vertical="top"/>
    </xf>
    <xf numFmtId="0" fontId="1" fillId="34" borderId="31" xfId="0" applyFont="1" applyFill="1" applyBorder="1" applyAlignment="1">
      <alignment vertical="top"/>
    </xf>
    <xf numFmtId="0" fontId="4" fillId="34" borderId="31" xfId="0" applyFont="1" applyFill="1" applyBorder="1" applyAlignment="1">
      <alignment vertical="top"/>
    </xf>
    <xf numFmtId="194" fontId="3" fillId="34" borderId="34" xfId="0" applyNumberFormat="1" applyFont="1" applyFill="1" applyBorder="1" applyAlignment="1">
      <alignment/>
    </xf>
    <xf numFmtId="194" fontId="4" fillId="34" borderId="32" xfId="0" applyNumberFormat="1" applyFont="1" applyFill="1" applyBorder="1" applyAlignment="1">
      <alignment/>
    </xf>
    <xf numFmtId="194" fontId="4" fillId="34" borderId="31" xfId="0" applyNumberFormat="1" applyFont="1" applyFill="1" applyBorder="1" applyAlignment="1">
      <alignment/>
    </xf>
    <xf numFmtId="194" fontId="3" fillId="34" borderId="32" xfId="0" applyNumberFormat="1" applyFont="1" applyFill="1" applyBorder="1" applyAlignment="1">
      <alignment/>
    </xf>
    <xf numFmtId="194" fontId="4" fillId="34" borderId="33" xfId="0" applyNumberFormat="1" applyFont="1" applyFill="1" applyBorder="1" applyAlignment="1">
      <alignment/>
    </xf>
    <xf numFmtId="194" fontId="1" fillId="33" borderId="33" xfId="0" applyNumberFormat="1" applyFont="1" applyFill="1" applyBorder="1" applyAlignment="1">
      <alignment/>
    </xf>
    <xf numFmtId="194" fontId="3" fillId="34" borderId="32" xfId="0" applyNumberFormat="1" applyFont="1" applyFill="1" applyBorder="1" applyAlignment="1">
      <alignment vertical="top"/>
    </xf>
    <xf numFmtId="194" fontId="1" fillId="33" borderId="30" xfId="0" applyNumberFormat="1" applyFont="1" applyFill="1" applyBorder="1" applyAlignment="1">
      <alignment/>
    </xf>
    <xf numFmtId="194" fontId="4" fillId="34" borderId="32" xfId="0" applyNumberFormat="1" applyFont="1" applyFill="1" applyBorder="1" applyAlignment="1">
      <alignment vertical="top" wrapText="1"/>
    </xf>
    <xf numFmtId="194" fontId="4" fillId="34" borderId="31" xfId="0" applyNumberFormat="1" applyFont="1" applyFill="1" applyBorder="1" applyAlignment="1">
      <alignment vertical="top" wrapText="1"/>
    </xf>
    <xf numFmtId="194" fontId="4" fillId="34" borderId="33" xfId="0" applyNumberFormat="1" applyFont="1" applyFill="1" applyBorder="1" applyAlignment="1">
      <alignment horizontal="right" vertical="top" wrapText="1"/>
    </xf>
    <xf numFmtId="194" fontId="1" fillId="33" borderId="33" xfId="0" applyNumberFormat="1" applyFont="1" applyFill="1" applyBorder="1" applyAlignment="1">
      <alignment vertical="top"/>
    </xf>
    <xf numFmtId="194" fontId="4" fillId="34" borderId="31" xfId="0" applyNumberFormat="1" applyFont="1" applyFill="1" applyBorder="1" applyAlignment="1">
      <alignment vertical="top"/>
    </xf>
    <xf numFmtId="2" fontId="0" fillId="0" borderId="19" xfId="0" applyNumberFormat="1" applyBorder="1" applyAlignment="1">
      <alignment/>
    </xf>
    <xf numFmtId="194" fontId="0" fillId="0" borderId="19" xfId="0" applyNumberFormat="1" applyBorder="1" applyAlignment="1">
      <alignment/>
    </xf>
    <xf numFmtId="0" fontId="1" fillId="0" borderId="41" xfId="0" applyFont="1" applyBorder="1" applyAlignment="1">
      <alignment/>
    </xf>
    <xf numFmtId="194" fontId="0" fillId="0" borderId="0" xfId="0" applyNumberFormat="1" applyAlignment="1">
      <alignment/>
    </xf>
    <xf numFmtId="3" fontId="0" fillId="35" borderId="31" xfId="0" applyNumberFormat="1" applyFill="1" applyBorder="1" applyAlignment="1">
      <alignment vertical="top"/>
    </xf>
    <xf numFmtId="3" fontId="1" fillId="35" borderId="32" xfId="0" applyNumberFormat="1" applyFont="1" applyFill="1" applyBorder="1" applyAlignment="1">
      <alignment/>
    </xf>
    <xf numFmtId="3" fontId="1" fillId="35" borderId="32" xfId="0" applyNumberFormat="1" applyFont="1" applyFill="1" applyBorder="1" applyAlignment="1">
      <alignment vertical="top"/>
    </xf>
    <xf numFmtId="3" fontId="1" fillId="33" borderId="30" xfId="0" applyNumberFormat="1" applyFont="1" applyFill="1" applyBorder="1" applyAlignment="1">
      <alignment/>
    </xf>
    <xf numFmtId="3" fontId="0" fillId="35" borderId="32" xfId="0" applyNumberFormat="1" applyFill="1" applyBorder="1" applyAlignment="1">
      <alignment vertical="top"/>
    </xf>
    <xf numFmtId="3" fontId="0" fillId="35" borderId="32" xfId="0" applyNumberFormat="1" applyFill="1" applyBorder="1" applyAlignment="1">
      <alignment/>
    </xf>
    <xf numFmtId="3" fontId="0" fillId="35" borderId="31" xfId="0" applyNumberFormat="1" applyFill="1" applyBorder="1" applyAlignment="1">
      <alignment/>
    </xf>
    <xf numFmtId="3" fontId="0" fillId="35" borderId="32" xfId="0" applyNumberFormat="1" applyFont="1" applyFill="1" applyBorder="1" applyAlignment="1">
      <alignment/>
    </xf>
    <xf numFmtId="3" fontId="1" fillId="33" borderId="33" xfId="0" applyNumberFormat="1" applyFont="1" applyFill="1" applyBorder="1" applyAlignment="1">
      <alignment/>
    </xf>
    <xf numFmtId="3" fontId="1" fillId="35" borderId="34" xfId="0" applyNumberFormat="1" applyFont="1" applyFill="1" applyBorder="1" applyAlignment="1">
      <alignment/>
    </xf>
    <xf numFmtId="3" fontId="0" fillId="35" borderId="33" xfId="0" applyNumberFormat="1" applyFont="1" applyFill="1" applyBorder="1" applyAlignment="1">
      <alignment/>
    </xf>
    <xf numFmtId="3" fontId="2" fillId="35" borderId="32" xfId="0" applyNumberFormat="1" applyFont="1" applyFill="1" applyBorder="1" applyAlignment="1">
      <alignment vertical="top" wrapText="1"/>
    </xf>
    <xf numFmtId="3" fontId="0" fillId="35" borderId="32" xfId="0" applyNumberFormat="1" applyFont="1" applyFill="1" applyBorder="1" applyAlignment="1">
      <alignment vertical="top" wrapText="1"/>
    </xf>
    <xf numFmtId="3" fontId="0" fillId="35" borderId="32" xfId="0" applyNumberFormat="1" applyFont="1" applyFill="1" applyBorder="1" applyAlignment="1">
      <alignment vertical="top"/>
    </xf>
    <xf numFmtId="3" fontId="0" fillId="35" borderId="31" xfId="0" applyNumberFormat="1" applyFont="1" applyFill="1" applyBorder="1" applyAlignment="1">
      <alignment vertical="top"/>
    </xf>
    <xf numFmtId="3" fontId="0" fillId="35" borderId="33" xfId="0" applyNumberFormat="1" applyFont="1" applyFill="1" applyBorder="1" applyAlignment="1">
      <alignment vertical="top"/>
    </xf>
    <xf numFmtId="3" fontId="1" fillId="33" borderId="33" xfId="0" applyNumberFormat="1" applyFont="1" applyFill="1" applyBorder="1" applyAlignment="1">
      <alignment vertical="top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5" xfId="0" applyBorder="1" applyAlignment="1">
      <alignment horizontal="center"/>
    </xf>
    <xf numFmtId="195" fontId="3" fillId="34" borderId="32" xfId="0" applyNumberFormat="1" applyFont="1" applyFill="1" applyBorder="1" applyAlignment="1">
      <alignment/>
    </xf>
    <xf numFmtId="195" fontId="1" fillId="33" borderId="33" xfId="0" applyNumberFormat="1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11" xfId="0" applyBorder="1" applyAlignment="1">
      <alignment wrapText="1"/>
    </xf>
    <xf numFmtId="3" fontId="0" fillId="35" borderId="32" xfId="0" applyNumberFormat="1" applyFill="1" applyBorder="1" applyAlignment="1">
      <alignment wrapText="1"/>
    </xf>
    <xf numFmtId="194" fontId="4" fillId="34" borderId="32" xfId="0" applyNumberFormat="1" applyFont="1" applyFill="1" applyBorder="1" applyAlignment="1">
      <alignment wrapText="1"/>
    </xf>
    <xf numFmtId="0" fontId="4" fillId="34" borderId="32" xfId="0" applyFont="1" applyFill="1" applyBorder="1" applyAlignment="1">
      <alignment wrapText="1"/>
    </xf>
    <xf numFmtId="195" fontId="4" fillId="34" borderId="3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3" fontId="0" fillId="35" borderId="31" xfId="0" applyNumberFormat="1" applyFill="1" applyBorder="1" applyAlignment="1">
      <alignment wrapText="1"/>
    </xf>
    <xf numFmtId="194" fontId="4" fillId="34" borderId="31" xfId="0" applyNumberFormat="1" applyFont="1" applyFill="1" applyBorder="1" applyAlignment="1">
      <alignment wrapText="1"/>
    </xf>
    <xf numFmtId="0" fontId="4" fillId="34" borderId="31" xfId="0" applyFont="1" applyFill="1" applyBorder="1" applyAlignment="1">
      <alignment wrapText="1"/>
    </xf>
    <xf numFmtId="3" fontId="1" fillId="35" borderId="32" xfId="0" applyNumberFormat="1" applyFont="1" applyFill="1" applyBorder="1" applyAlignment="1">
      <alignment wrapText="1"/>
    </xf>
    <xf numFmtId="194" fontId="3" fillId="34" borderId="32" xfId="0" applyNumberFormat="1" applyFont="1" applyFill="1" applyBorder="1" applyAlignment="1">
      <alignment wrapText="1"/>
    </xf>
    <xf numFmtId="0" fontId="3" fillId="34" borderId="32" xfId="0" applyFont="1" applyFill="1" applyBorder="1" applyAlignment="1">
      <alignment wrapText="1"/>
    </xf>
    <xf numFmtId="195" fontId="3" fillId="34" borderId="32" xfId="0" applyNumberFormat="1" applyFont="1" applyFill="1" applyBorder="1" applyAlignment="1">
      <alignment wrapText="1"/>
    </xf>
    <xf numFmtId="1" fontId="3" fillId="34" borderId="32" xfId="0" applyNumberFormat="1" applyFont="1" applyFill="1" applyBorder="1" applyAlignment="1">
      <alignment wrapText="1"/>
    </xf>
    <xf numFmtId="3" fontId="0" fillId="35" borderId="32" xfId="0" applyNumberFormat="1" applyFont="1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top"/>
    </xf>
    <xf numFmtId="3" fontId="1" fillId="35" borderId="32" xfId="0" applyNumberFormat="1" applyFont="1" applyFill="1" applyBorder="1" applyAlignment="1">
      <alignment vertical="top" wrapText="1"/>
    </xf>
    <xf numFmtId="194" fontId="3" fillId="34" borderId="32" xfId="0" applyNumberFormat="1" applyFont="1" applyFill="1" applyBorder="1" applyAlignment="1">
      <alignment vertical="top" wrapText="1"/>
    </xf>
    <xf numFmtId="0" fontId="3" fillId="34" borderId="3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0" fillId="35" borderId="32" xfId="0" applyNumberFormat="1" applyFill="1" applyBorder="1" applyAlignment="1">
      <alignment vertical="top" wrapText="1"/>
    </xf>
    <xf numFmtId="1" fontId="3" fillId="34" borderId="32" xfId="0" applyNumberFormat="1" applyFont="1" applyFill="1" applyBorder="1" applyAlignment="1">
      <alignment vertical="top" wrapText="1"/>
    </xf>
    <xf numFmtId="3" fontId="0" fillId="35" borderId="31" xfId="0" applyNumberFormat="1" applyFont="1" applyFill="1" applyBorder="1" applyAlignment="1">
      <alignment vertical="top" wrapText="1"/>
    </xf>
    <xf numFmtId="3" fontId="0" fillId="35" borderId="33" xfId="0" applyNumberFormat="1" applyFont="1" applyFill="1" applyBorder="1" applyAlignment="1">
      <alignment vertical="top" wrapText="1"/>
    </xf>
    <xf numFmtId="0" fontId="4" fillId="34" borderId="33" xfId="0" applyFont="1" applyFill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198" fontId="3" fillId="34" borderId="32" xfId="0" applyNumberFormat="1" applyFont="1" applyFill="1" applyBorder="1" applyAlignment="1">
      <alignment vertical="top" wrapText="1"/>
    </xf>
    <xf numFmtId="198" fontId="4" fillId="34" borderId="32" xfId="0" applyNumberFormat="1" applyFont="1" applyFill="1" applyBorder="1" applyAlignment="1">
      <alignment vertical="top" wrapText="1"/>
    </xf>
    <xf numFmtId="198" fontId="4" fillId="34" borderId="33" xfId="0" applyNumberFormat="1" applyFont="1" applyFill="1" applyBorder="1" applyAlignment="1">
      <alignment vertical="top" wrapText="1"/>
    </xf>
    <xf numFmtId="0" fontId="0" fillId="0" borderId="36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35" borderId="32" xfId="0" applyNumberFormat="1" applyFill="1" applyBorder="1" applyAlignment="1">
      <alignment vertical="center"/>
    </xf>
    <xf numFmtId="194" fontId="4" fillId="34" borderId="32" xfId="0" applyNumberFormat="1" applyFont="1" applyFill="1" applyBorder="1" applyAlignment="1">
      <alignment vertical="center"/>
    </xf>
    <xf numFmtId="0" fontId="4" fillId="34" borderId="3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" fontId="0" fillId="35" borderId="31" xfId="0" applyNumberFormat="1" applyFill="1" applyBorder="1" applyAlignment="1">
      <alignment vertical="center"/>
    </xf>
    <xf numFmtId="194" fontId="4" fillId="34" borderId="31" xfId="0" applyNumberFormat="1" applyFont="1" applyFill="1" applyBorder="1" applyAlignment="1">
      <alignment vertical="center"/>
    </xf>
    <xf numFmtId="0" fontId="4" fillId="34" borderId="31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1" xfId="0" applyFill="1" applyBorder="1" applyAlignment="1">
      <alignment horizontal="center"/>
    </xf>
    <xf numFmtId="0" fontId="0" fillId="34" borderId="46" xfId="0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horizontal="center"/>
    </xf>
    <xf numFmtId="3" fontId="0" fillId="34" borderId="15" xfId="0" applyNumberFormat="1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1" fillId="35" borderId="24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9" xfId="0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1" fillId="35" borderId="41" xfId="0" applyFont="1" applyFill="1" applyBorder="1" applyAlignment="1">
      <alignment/>
    </xf>
    <xf numFmtId="3" fontId="1" fillId="35" borderId="13" xfId="0" applyNumberFormat="1" applyFont="1" applyFill="1" applyBorder="1" applyAlignment="1">
      <alignment/>
    </xf>
    <xf numFmtId="0" fontId="0" fillId="34" borderId="37" xfId="0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1" fillId="35" borderId="32" xfId="0" applyNumberFormat="1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" fontId="0" fillId="0" borderId="19" xfId="0" applyNumberFormat="1" applyBorder="1" applyAlignment="1">
      <alignment vertical="center"/>
    </xf>
    <xf numFmtId="198" fontId="4" fillId="34" borderId="3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3" fontId="0" fillId="35" borderId="33" xfId="0" applyNumberFormat="1" applyFill="1" applyBorder="1" applyAlignment="1">
      <alignment vertical="center"/>
    </xf>
    <xf numFmtId="194" fontId="4" fillId="34" borderId="33" xfId="0" applyNumberFormat="1" applyFont="1" applyFill="1" applyBorder="1" applyAlignment="1">
      <alignment vertical="center"/>
    </xf>
    <xf numFmtId="0" fontId="4" fillId="34" borderId="33" xfId="0" applyFont="1" applyFill="1" applyBorder="1" applyAlignment="1">
      <alignment vertical="center"/>
    </xf>
    <xf numFmtId="0" fontId="0" fillId="0" borderId="22" xfId="0" applyBorder="1" applyAlignment="1">
      <alignment vertical="center" wrapText="1"/>
    </xf>
    <xf numFmtId="3" fontId="0" fillId="35" borderId="31" xfId="0" applyNumberFormat="1" applyFill="1" applyBorder="1" applyAlignment="1">
      <alignment vertical="center" wrapText="1"/>
    </xf>
    <xf numFmtId="194" fontId="4" fillId="34" borderId="31" xfId="0" applyNumberFormat="1" applyFont="1" applyFill="1" applyBorder="1" applyAlignment="1">
      <alignment vertical="center" wrapText="1"/>
    </xf>
    <xf numFmtId="0" fontId="4" fillId="34" borderId="3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3" fontId="1" fillId="35" borderId="32" xfId="0" applyNumberFormat="1" applyFont="1" applyFill="1" applyBorder="1" applyAlignment="1">
      <alignment vertical="center" wrapText="1"/>
    </xf>
    <xf numFmtId="194" fontId="3" fillId="34" borderId="32" xfId="0" applyNumberFormat="1" applyFont="1" applyFill="1" applyBorder="1" applyAlignment="1">
      <alignment vertical="center" wrapText="1"/>
    </xf>
    <xf numFmtId="195" fontId="3" fillId="34" borderId="32" xfId="0" applyNumberFormat="1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4" fillId="34" borderId="31" xfId="0" applyFont="1" applyFill="1" applyBorder="1" applyAlignment="1">
      <alignment horizontal="center" vertical="center" wrapText="1"/>
    </xf>
    <xf numFmtId="3" fontId="0" fillId="35" borderId="32" xfId="0" applyNumberFormat="1" applyFont="1" applyFill="1" applyBorder="1" applyAlignment="1">
      <alignment vertical="center" wrapText="1"/>
    </xf>
    <xf numFmtId="194" fontId="4" fillId="34" borderId="32" xfId="0" applyNumberFormat="1" applyFont="1" applyFill="1" applyBorder="1" applyAlignment="1">
      <alignment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3" fontId="2" fillId="35" borderId="32" xfId="0" applyNumberFormat="1" applyFont="1" applyFill="1" applyBorder="1" applyAlignment="1">
      <alignment vertical="center" wrapText="1"/>
    </xf>
    <xf numFmtId="0" fontId="6" fillId="34" borderId="32" xfId="0" applyFont="1" applyFill="1" applyBorder="1" applyAlignment="1">
      <alignment vertical="center" wrapText="1"/>
    </xf>
    <xf numFmtId="194" fontId="6" fillId="34" borderId="32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" fontId="3" fillId="34" borderId="32" xfId="0" applyNumberFormat="1" applyFont="1" applyFill="1" applyBorder="1" applyAlignment="1">
      <alignment vertical="top"/>
    </xf>
    <xf numFmtId="194" fontId="8" fillId="34" borderId="32" xfId="0" applyNumberFormat="1" applyFont="1" applyFill="1" applyBorder="1" applyAlignment="1">
      <alignment vertical="top" wrapText="1"/>
    </xf>
    <xf numFmtId="0" fontId="1" fillId="0" borderId="2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33" borderId="28" xfId="0" applyFont="1" applyFill="1" applyBorder="1" applyAlignment="1">
      <alignment vertical="center" wrapText="1"/>
    </xf>
    <xf numFmtId="3" fontId="0" fillId="35" borderId="32" xfId="0" applyNumberFormat="1" applyFill="1" applyBorder="1" applyAlignment="1">
      <alignment vertical="center" wrapText="1"/>
    </xf>
    <xf numFmtId="0" fontId="0" fillId="0" borderId="0" xfId="0" applyFill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195" fontId="9" fillId="0" borderId="47" xfId="0" applyNumberFormat="1" applyFont="1" applyBorder="1" applyAlignment="1">
      <alignment/>
    </xf>
    <xf numFmtId="195" fontId="9" fillId="0" borderId="15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194" fontId="9" fillId="0" borderId="14" xfId="0" applyNumberFormat="1" applyFont="1" applyBorder="1" applyAlignment="1">
      <alignment/>
    </xf>
    <xf numFmtId="49" fontId="10" fillId="33" borderId="48" xfId="0" applyNumberFormat="1" applyFont="1" applyFill="1" applyBorder="1" applyAlignment="1">
      <alignment horizontal="right"/>
    </xf>
    <xf numFmtId="0" fontId="10" fillId="33" borderId="49" xfId="0" applyFont="1" applyFill="1" applyBorder="1" applyAlignment="1">
      <alignment/>
    </xf>
    <xf numFmtId="195" fontId="10" fillId="33" borderId="49" xfId="0" applyNumberFormat="1" applyFont="1" applyFill="1" applyBorder="1" applyAlignment="1">
      <alignment/>
    </xf>
    <xf numFmtId="195" fontId="10" fillId="33" borderId="50" xfId="0" applyNumberFormat="1" applyFont="1" applyFill="1" applyBorder="1" applyAlignment="1">
      <alignment/>
    </xf>
    <xf numFmtId="0" fontId="9" fillId="36" borderId="12" xfId="0" applyFont="1" applyFill="1" applyBorder="1" applyAlignment="1">
      <alignment/>
    </xf>
    <xf numFmtId="0" fontId="9" fillId="36" borderId="26" xfId="0" applyFont="1" applyFill="1" applyBorder="1" applyAlignment="1">
      <alignment/>
    </xf>
    <xf numFmtId="0" fontId="0" fillId="0" borderId="11" xfId="0" applyFont="1" applyBorder="1" applyAlignment="1">
      <alignment/>
    </xf>
    <xf numFmtId="0" fontId="11" fillId="34" borderId="32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51" xfId="0" applyFill="1" applyBorder="1" applyAlignment="1">
      <alignment horizontal="center" vertical="top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34" borderId="3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16" xfId="0" applyBorder="1" applyAlignment="1">
      <alignment vertical="top"/>
    </xf>
    <xf numFmtId="3" fontId="0" fillId="35" borderId="32" xfId="0" applyNumberFormat="1" applyFont="1" applyFill="1" applyBorder="1" applyAlignment="1">
      <alignment vertical="center"/>
    </xf>
    <xf numFmtId="1" fontId="4" fillId="34" borderId="32" xfId="0" applyNumberFormat="1" applyFont="1" applyFill="1" applyBorder="1" applyAlignment="1">
      <alignment vertical="center"/>
    </xf>
    <xf numFmtId="194" fontId="3" fillId="34" borderId="32" xfId="0" applyNumberFormat="1" applyFont="1" applyFill="1" applyBorder="1" applyAlignment="1">
      <alignment vertical="center"/>
    </xf>
    <xf numFmtId="1" fontId="3" fillId="34" borderId="32" xfId="0" applyNumberFormat="1" applyFont="1" applyFill="1" applyBorder="1" applyAlignment="1">
      <alignment vertical="center"/>
    </xf>
    <xf numFmtId="1" fontId="3" fillId="34" borderId="32" xfId="0" applyNumberFormat="1" applyFont="1" applyFill="1" applyBorder="1" applyAlignment="1">
      <alignment/>
    </xf>
    <xf numFmtId="3" fontId="0" fillId="35" borderId="32" xfId="0" applyNumberFormat="1" applyFill="1" applyBorder="1" applyAlignment="1">
      <alignment horizontal="right" vertical="center"/>
    </xf>
    <xf numFmtId="195" fontId="3" fillId="34" borderId="32" xfId="0" applyNumberFormat="1" applyFont="1" applyFill="1" applyBorder="1" applyAlignment="1">
      <alignment vertical="center"/>
    </xf>
    <xf numFmtId="1" fontId="3" fillId="34" borderId="32" xfId="0" applyNumberFormat="1" applyFont="1" applyFill="1" applyBorder="1" applyAlignment="1">
      <alignment vertical="center" wrapText="1"/>
    </xf>
    <xf numFmtId="1" fontId="1" fillId="33" borderId="33" xfId="0" applyNumberFormat="1" applyFont="1" applyFill="1" applyBorder="1" applyAlignment="1">
      <alignment/>
    </xf>
    <xf numFmtId="1" fontId="3" fillId="34" borderId="34" xfId="0" applyNumberFormat="1" applyFont="1" applyFill="1" applyBorder="1" applyAlignment="1">
      <alignment/>
    </xf>
    <xf numFmtId="0" fontId="1" fillId="34" borderId="5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/>
    </xf>
    <xf numFmtId="194" fontId="1" fillId="0" borderId="0" xfId="0" applyNumberFormat="1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2" xfId="0" applyFill="1" applyBorder="1" applyAlignment="1">
      <alignment vertical="center"/>
    </xf>
    <xf numFmtId="0" fontId="0" fillId="34" borderId="32" xfId="0" applyFill="1" applyBorder="1" applyAlignment="1">
      <alignment vertical="center" wrapText="1"/>
    </xf>
    <xf numFmtId="0" fontId="7" fillId="34" borderId="32" xfId="0" applyFont="1" applyFill="1" applyBorder="1" applyAlignment="1">
      <alignment vertical="center" wrapText="1"/>
    </xf>
    <xf numFmtId="0" fontId="4" fillId="34" borderId="31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94" fontId="4" fillId="34" borderId="32" xfId="0" applyNumberFormat="1" applyFont="1" applyFill="1" applyBorder="1" applyAlignment="1">
      <alignment horizontal="right" vertical="center"/>
    </xf>
    <xf numFmtId="0" fontId="4" fillId="34" borderId="32" xfId="0" applyFont="1" applyFill="1" applyBorder="1" applyAlignment="1">
      <alignment horizontal="center"/>
    </xf>
    <xf numFmtId="194" fontId="4" fillId="34" borderId="33" xfId="0" applyNumberFormat="1" applyFont="1" applyFill="1" applyBorder="1" applyAlignment="1">
      <alignment horizontal="right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194" fontId="3" fillId="34" borderId="32" xfId="0" applyNumberFormat="1" applyFont="1" applyFill="1" applyBorder="1" applyAlignment="1">
      <alignment horizontal="right"/>
    </xf>
    <xf numFmtId="3" fontId="1" fillId="35" borderId="32" xfId="0" applyNumberFormat="1" applyFont="1" applyFill="1" applyBorder="1" applyAlignment="1">
      <alignment horizontal="center"/>
    </xf>
    <xf numFmtId="3" fontId="1" fillId="35" borderId="0" xfId="0" applyNumberFormat="1" applyFont="1" applyFill="1" applyBorder="1" applyAlignment="1">
      <alignment horizontal="center"/>
    </xf>
    <xf numFmtId="3" fontId="1" fillId="35" borderId="32" xfId="0" applyNumberFormat="1" applyFont="1" applyFill="1" applyBorder="1" applyAlignment="1">
      <alignment horizontal="right"/>
    </xf>
    <xf numFmtId="3" fontId="0" fillId="35" borderId="32" xfId="0" applyNumberFormat="1" applyFont="1" applyFill="1" applyBorder="1" applyAlignment="1">
      <alignment horizontal="right" vertical="center"/>
    </xf>
    <xf numFmtId="3" fontId="0" fillId="35" borderId="0" xfId="0" applyNumberFormat="1" applyFont="1" applyFill="1" applyBorder="1" applyAlignment="1">
      <alignment horizontal="right" vertical="center"/>
    </xf>
    <xf numFmtId="3" fontId="0" fillId="35" borderId="32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 horizontal="right"/>
    </xf>
    <xf numFmtId="3" fontId="0" fillId="35" borderId="33" xfId="0" applyNumberFormat="1" applyFont="1" applyFill="1" applyBorder="1" applyAlignment="1">
      <alignment horizontal="right"/>
    </xf>
    <xf numFmtId="3" fontId="0" fillId="35" borderId="2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horizontal="center"/>
    </xf>
    <xf numFmtId="3" fontId="0" fillId="35" borderId="36" xfId="0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54" xfId="0" applyNumberForma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 vertical="center" wrapText="1"/>
    </xf>
    <xf numFmtId="3" fontId="2" fillId="35" borderId="0" xfId="0" applyNumberFormat="1" applyFont="1" applyFill="1" applyBorder="1" applyAlignment="1">
      <alignment vertical="center" wrapText="1"/>
    </xf>
    <xf numFmtId="3" fontId="0" fillId="35" borderId="54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5" fontId="14" fillId="34" borderId="34" xfId="0" applyNumberFormat="1" applyFont="1" applyFill="1" applyBorder="1" applyAlignment="1">
      <alignment/>
    </xf>
    <xf numFmtId="195" fontId="9" fillId="0" borderId="18" xfId="0" applyNumberFormat="1" applyFont="1" applyBorder="1" applyAlignment="1">
      <alignment/>
    </xf>
    <xf numFmtId="195" fontId="9" fillId="0" borderId="13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3" fontId="0" fillId="0" borderId="13" xfId="0" applyNumberForma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3" fontId="0" fillId="0" borderId="17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200" fontId="0" fillId="0" borderId="17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 vertical="top" wrapText="1"/>
    </xf>
    <xf numFmtId="0" fontId="0" fillId="0" borderId="0" xfId="0" applyFill="1" applyAlignment="1">
      <alignment vertical="top"/>
    </xf>
    <xf numFmtId="194" fontId="4" fillId="34" borderId="32" xfId="0" applyNumberFormat="1" applyFont="1" applyFill="1" applyBorder="1" applyAlignment="1">
      <alignment horizontal="right" vertical="center" wrapText="1"/>
    </xf>
    <xf numFmtId="194" fontId="4" fillId="34" borderId="31" xfId="0" applyNumberFormat="1" applyFont="1" applyFill="1" applyBorder="1" applyAlignment="1">
      <alignment horizontal="right" vertical="top" wrapText="1"/>
    </xf>
    <xf numFmtId="0" fontId="0" fillId="35" borderId="55" xfId="0" applyFill="1" applyBorder="1" applyAlignment="1">
      <alignment horizontal="center"/>
    </xf>
    <xf numFmtId="0" fontId="0" fillId="35" borderId="56" xfId="0" applyFill="1" applyBorder="1" applyAlignment="1">
      <alignment wrapText="1"/>
    </xf>
    <xf numFmtId="0" fontId="0" fillId="35" borderId="57" xfId="0" applyFill="1" applyBorder="1" applyAlignment="1">
      <alignment wrapText="1"/>
    </xf>
    <xf numFmtId="0" fontId="0" fillId="35" borderId="57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35" borderId="34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1" fillId="34" borderId="35" xfId="0" applyFont="1" applyFill="1" applyBorder="1" applyAlignment="1">
      <alignment horizontal="center" vertical="center"/>
    </xf>
    <xf numFmtId="3" fontId="3" fillId="34" borderId="32" xfId="0" applyNumberFormat="1" applyFont="1" applyFill="1" applyBorder="1" applyAlignment="1">
      <alignment vertical="center"/>
    </xf>
    <xf numFmtId="3" fontId="2" fillId="35" borderId="32" xfId="0" applyNumberFormat="1" applyFont="1" applyFill="1" applyBorder="1" applyAlignment="1">
      <alignment vertical="center"/>
    </xf>
    <xf numFmtId="3" fontId="7" fillId="34" borderId="32" xfId="0" applyNumberFormat="1" applyFont="1" applyFill="1" applyBorder="1" applyAlignment="1">
      <alignment vertical="center"/>
    </xf>
    <xf numFmtId="194" fontId="7" fillId="34" borderId="32" xfId="0" applyNumberFormat="1" applyFont="1" applyFill="1" applyBorder="1" applyAlignment="1">
      <alignment vertical="center"/>
    </xf>
    <xf numFmtId="0" fontId="0" fillId="35" borderId="31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54" xfId="0" applyFill="1" applyBorder="1" applyAlignment="1">
      <alignment vertical="center"/>
    </xf>
    <xf numFmtId="3" fontId="15" fillId="35" borderId="32" xfId="0" applyNumberFormat="1" applyFont="1" applyFill="1" applyBorder="1" applyAlignment="1">
      <alignment vertical="center"/>
    </xf>
    <xf numFmtId="194" fontId="16" fillId="34" borderId="32" xfId="0" applyNumberFormat="1" applyFont="1" applyFill="1" applyBorder="1" applyAlignment="1">
      <alignment vertical="center"/>
    </xf>
    <xf numFmtId="0" fontId="16" fillId="34" borderId="32" xfId="0" applyFont="1" applyFill="1" applyBorder="1" applyAlignment="1">
      <alignment vertical="center"/>
    </xf>
    <xf numFmtId="195" fontId="16" fillId="34" borderId="32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3" fontId="0" fillId="35" borderId="31" xfId="0" applyNumberForma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6" fillId="34" borderId="31" xfId="0" applyFont="1" applyFill="1" applyBorder="1" applyAlignment="1">
      <alignment vertical="center" wrapText="1"/>
    </xf>
    <xf numFmtId="0" fontId="0" fillId="35" borderId="56" xfId="0" applyFill="1" applyBorder="1" applyAlignment="1">
      <alignment horizontal="right" wrapText="1"/>
    </xf>
    <xf numFmtId="0" fontId="0" fillId="35" borderId="57" xfId="0" applyFill="1" applyBorder="1" applyAlignment="1">
      <alignment horizontal="right" wrapText="1"/>
    </xf>
    <xf numFmtId="0" fontId="0" fillId="35" borderId="56" xfId="0" applyFont="1" applyFill="1" applyBorder="1" applyAlignment="1">
      <alignment vertical="center" wrapText="1"/>
    </xf>
    <xf numFmtId="3" fontId="0" fillId="0" borderId="55" xfId="0" applyNumberFormat="1" applyBorder="1" applyAlignment="1">
      <alignment vertical="top"/>
    </xf>
    <xf numFmtId="3" fontId="0" fillId="35" borderId="56" xfId="0" applyNumberFormat="1" applyFill="1" applyBorder="1" applyAlignment="1">
      <alignment vertical="top"/>
    </xf>
    <xf numFmtId="3" fontId="0" fillId="0" borderId="56" xfId="0" applyNumberFormat="1" applyBorder="1" applyAlignment="1">
      <alignment vertical="top"/>
    </xf>
    <xf numFmtId="0" fontId="0" fillId="0" borderId="57" xfId="0" applyFill="1" applyBorder="1" applyAlignment="1">
      <alignment/>
    </xf>
    <xf numFmtId="0" fontId="0" fillId="0" borderId="56" xfId="0" applyFill="1" applyBorder="1" applyAlignment="1">
      <alignment horizontal="right"/>
    </xf>
    <xf numFmtId="0" fontId="0" fillId="0" borderId="56" xfId="0" applyFill="1" applyBorder="1" applyAlignment="1">
      <alignment horizontal="right" wrapText="1"/>
    </xf>
    <xf numFmtId="0" fontId="0" fillId="0" borderId="57" xfId="0" applyFill="1" applyBorder="1" applyAlignment="1">
      <alignment horizontal="right" wrapText="1"/>
    </xf>
    <xf numFmtId="0" fontId="0" fillId="0" borderId="57" xfId="0" applyFill="1" applyBorder="1" applyAlignment="1">
      <alignment horizontal="right" vertical="center" wrapText="1"/>
    </xf>
    <xf numFmtId="0" fontId="0" fillId="0" borderId="61" xfId="0" applyFill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1" fillId="0" borderId="20" xfId="0" applyFont="1" applyBorder="1" applyAlignment="1">
      <alignment vertical="top"/>
    </xf>
    <xf numFmtId="0" fontId="0" fillId="0" borderId="38" xfId="0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0" fontId="0" fillId="0" borderId="62" xfId="0" applyBorder="1" applyAlignment="1">
      <alignment vertical="center"/>
    </xf>
    <xf numFmtId="0" fontId="1" fillId="0" borderId="59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" fillId="0" borderId="59" xfId="0" applyFont="1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15" xfId="0" applyFill="1" applyBorder="1" applyAlignment="1">
      <alignment wrapText="1"/>
    </xf>
    <xf numFmtId="0" fontId="0" fillId="0" borderId="20" xfId="0" applyFill="1" applyBorder="1" applyAlignment="1">
      <alignment wrapText="1"/>
    </xf>
    <xf numFmtId="3" fontId="0" fillId="0" borderId="15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wrapText="1"/>
    </xf>
    <xf numFmtId="0" fontId="1" fillId="35" borderId="6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3" fontId="0" fillId="35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3" fontId="0" fillId="0" borderId="15" xfId="0" applyNumberFormat="1" applyFill="1" applyBorder="1" applyAlignment="1">
      <alignment horizontal="right" vertical="center" wrapText="1"/>
    </xf>
    <xf numFmtId="3" fontId="0" fillId="0" borderId="15" xfId="0" applyNumberFormat="1" applyFill="1" applyBorder="1" applyAlignment="1">
      <alignment horizontal="right" vertical="top" wrapText="1"/>
    </xf>
    <xf numFmtId="3" fontId="0" fillId="0" borderId="20" xfId="0" applyNumberFormat="1" applyFill="1" applyBorder="1" applyAlignment="1">
      <alignment horizontal="right" vertical="top" wrapText="1"/>
    </xf>
    <xf numFmtId="0" fontId="0" fillId="0" borderId="62" xfId="0" applyBorder="1" applyAlignment="1">
      <alignment/>
    </xf>
    <xf numFmtId="0" fontId="1" fillId="0" borderId="59" xfId="0" applyFont="1" applyBorder="1" applyAlignment="1">
      <alignment horizontal="center"/>
    </xf>
    <xf numFmtId="0" fontId="1" fillId="0" borderId="63" xfId="0" applyFont="1" applyBorder="1" applyAlignment="1">
      <alignment/>
    </xf>
    <xf numFmtId="195" fontId="9" fillId="0" borderId="14" xfId="0" applyNumberFormat="1" applyFont="1" applyBorder="1" applyAlignment="1">
      <alignment/>
    </xf>
    <xf numFmtId="195" fontId="9" fillId="0" borderId="37" xfId="0" applyNumberFormat="1" applyFont="1" applyBorder="1" applyAlignment="1">
      <alignment/>
    </xf>
    <xf numFmtId="194" fontId="3" fillId="34" borderId="34" xfId="0" applyNumberFormat="1" applyFont="1" applyFill="1" applyBorder="1" applyAlignment="1">
      <alignment vertical="top"/>
    </xf>
    <xf numFmtId="0" fontId="20" fillId="0" borderId="12" xfId="0" applyFont="1" applyBorder="1" applyAlignment="1">
      <alignment/>
    </xf>
    <xf numFmtId="0" fontId="20" fillId="0" borderId="18" xfId="0" applyFont="1" applyBorder="1" applyAlignment="1">
      <alignment/>
    </xf>
    <xf numFmtId="0" fontId="11" fillId="0" borderId="10" xfId="0" applyFont="1" applyBorder="1" applyAlignment="1">
      <alignment vertical="top"/>
    </xf>
    <xf numFmtId="0" fontId="11" fillId="0" borderId="18" xfId="0" applyFont="1" applyBorder="1" applyAlignment="1">
      <alignment horizontal="center" vertical="top"/>
    </xf>
    <xf numFmtId="0" fontId="11" fillId="0" borderId="11" xfId="0" applyFont="1" applyBorder="1" applyAlignment="1">
      <alignment vertical="top"/>
    </xf>
    <xf numFmtId="0" fontId="11" fillId="0" borderId="13" xfId="0" applyFont="1" applyBorder="1" applyAlignment="1">
      <alignment horizontal="center" vertical="top"/>
    </xf>
    <xf numFmtId="0" fontId="11" fillId="0" borderId="12" xfId="0" applyFont="1" applyBorder="1" applyAlignment="1">
      <alignment vertical="top"/>
    </xf>
    <xf numFmtId="0" fontId="11" fillId="0" borderId="14" xfId="0" applyFont="1" applyBorder="1" applyAlignment="1">
      <alignment horizontal="center" vertical="top"/>
    </xf>
    <xf numFmtId="0" fontId="0" fillId="0" borderId="18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3" fontId="11" fillId="0" borderId="15" xfId="0" applyNumberFormat="1" applyFont="1" applyFill="1" applyBorder="1" applyAlignment="1">
      <alignment wrapText="1"/>
    </xf>
    <xf numFmtId="200" fontId="11" fillId="0" borderId="15" xfId="0" applyNumberFormat="1" applyFont="1" applyFill="1" applyBorder="1" applyAlignment="1">
      <alignment wrapText="1"/>
    </xf>
    <xf numFmtId="200" fontId="11" fillId="0" borderId="20" xfId="0" applyNumberFormat="1" applyFont="1" applyFill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vertical="center" wrapText="1"/>
    </xf>
    <xf numFmtId="3" fontId="11" fillId="0" borderId="15" xfId="0" applyNumberFormat="1" applyFont="1" applyFill="1" applyBorder="1" applyAlignment="1">
      <alignment vertical="center" wrapText="1"/>
    </xf>
    <xf numFmtId="0" fontId="11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51" xfId="0" applyFont="1" applyBorder="1" applyAlignment="1">
      <alignment vertical="top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0" fillId="0" borderId="51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ill="1" applyBorder="1" applyAlignment="1">
      <alignment horizont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35" borderId="22" xfId="0" applyNumberFormat="1" applyFill="1" applyBorder="1" applyAlignment="1">
      <alignment vertical="center" wrapText="1"/>
    </xf>
    <xf numFmtId="3" fontId="1" fillId="35" borderId="65" xfId="0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 vertical="center" wrapText="1"/>
    </xf>
    <xf numFmtId="3" fontId="0" fillId="35" borderId="61" xfId="0" applyNumberFormat="1" applyFont="1" applyFill="1" applyBorder="1" applyAlignment="1">
      <alignment/>
    </xf>
    <xf numFmtId="194" fontId="3" fillId="34" borderId="31" xfId="0" applyNumberFormat="1" applyFont="1" applyFill="1" applyBorder="1" applyAlignment="1">
      <alignment/>
    </xf>
    <xf numFmtId="0" fontId="0" fillId="0" borderId="61" xfId="0" applyFont="1" applyFill="1" applyBorder="1" applyAlignment="1">
      <alignment horizontal="center" wrapText="1"/>
    </xf>
    <xf numFmtId="194" fontId="3" fillId="34" borderId="66" xfId="0" applyNumberFormat="1" applyFont="1" applyFill="1" applyBorder="1" applyAlignment="1">
      <alignment vertical="top" wrapText="1"/>
    </xf>
    <xf numFmtId="0" fontId="0" fillId="35" borderId="61" xfId="0" applyFont="1" applyFill="1" applyBorder="1" applyAlignment="1">
      <alignment horizontal="center" wrapText="1"/>
    </xf>
    <xf numFmtId="3" fontId="0" fillId="35" borderId="57" xfId="0" applyNumberFormat="1" applyFill="1" applyBorder="1" applyAlignment="1">
      <alignment vertical="top"/>
    </xf>
    <xf numFmtId="0" fontId="0" fillId="0" borderId="41" xfId="0" applyBorder="1" applyAlignment="1">
      <alignment/>
    </xf>
    <xf numFmtId="0" fontId="0" fillId="35" borderId="41" xfId="0" applyFill="1" applyBorder="1" applyAlignment="1">
      <alignment/>
    </xf>
    <xf numFmtId="0" fontId="1" fillId="0" borderId="19" xfId="0" applyFont="1" applyBorder="1" applyAlignment="1">
      <alignment/>
    </xf>
    <xf numFmtId="0" fontId="1" fillId="35" borderId="19" xfId="0" applyFont="1" applyFill="1" applyBorder="1" applyAlignment="1">
      <alignment/>
    </xf>
    <xf numFmtId="3" fontId="1" fillId="33" borderId="49" xfId="0" applyNumberFormat="1" applyFont="1" applyFill="1" applyBorder="1" applyAlignment="1">
      <alignment vertical="top"/>
    </xf>
    <xf numFmtId="0" fontId="18" fillId="0" borderId="41" xfId="0" applyFont="1" applyBorder="1" applyAlignment="1">
      <alignment/>
    </xf>
    <xf numFmtId="0" fontId="18" fillId="35" borderId="41" xfId="0" applyFont="1" applyFill="1" applyBorder="1" applyAlignment="1">
      <alignment/>
    </xf>
    <xf numFmtId="0" fontId="19" fillId="34" borderId="41" xfId="0" applyFont="1" applyFill="1" applyBorder="1" applyAlignment="1">
      <alignment/>
    </xf>
    <xf numFmtId="0" fontId="19" fillId="34" borderId="46" xfId="0" applyFont="1" applyFill="1" applyBorder="1" applyAlignment="1">
      <alignment/>
    </xf>
    <xf numFmtId="0" fontId="1" fillId="33" borderId="27" xfId="0" applyFont="1" applyFill="1" applyBorder="1" applyAlignment="1">
      <alignment vertical="top"/>
    </xf>
    <xf numFmtId="0" fontId="1" fillId="33" borderId="28" xfId="0" applyFont="1" applyFill="1" applyBorder="1" applyAlignment="1">
      <alignment horizontal="center" vertical="top"/>
    </xf>
    <xf numFmtId="0" fontId="1" fillId="33" borderId="28" xfId="0" applyFont="1" applyFill="1" applyBorder="1" applyAlignment="1">
      <alignment vertical="top"/>
    </xf>
    <xf numFmtId="0" fontId="1" fillId="33" borderId="29" xfId="0" applyFont="1" applyFill="1" applyBorder="1" applyAlignment="1">
      <alignment vertical="top"/>
    </xf>
    <xf numFmtId="0" fontId="1" fillId="33" borderId="30" xfId="0" applyFont="1" applyFill="1" applyBorder="1" applyAlignment="1">
      <alignment vertical="top"/>
    </xf>
    <xf numFmtId="3" fontId="1" fillId="33" borderId="67" xfId="0" applyNumberFormat="1" applyFont="1" applyFill="1" applyBorder="1" applyAlignment="1">
      <alignment vertical="top"/>
    </xf>
    <xf numFmtId="195" fontId="14" fillId="34" borderId="3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8" xfId="0" applyFont="1" applyBorder="1" applyAlignment="1">
      <alignment vertical="top"/>
    </xf>
    <xf numFmtId="0" fontId="11" fillId="0" borderId="21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wrapText="1"/>
    </xf>
    <xf numFmtId="0" fontId="11" fillId="0" borderId="13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0" borderId="17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0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11" fillId="0" borderId="1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11" fillId="0" borderId="19" xfId="0" applyFont="1" applyFill="1" applyBorder="1" applyAlignment="1">
      <alignment vertical="center" wrapText="1"/>
    </xf>
    <xf numFmtId="3" fontId="11" fillId="0" borderId="15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 wrapText="1"/>
    </xf>
    <xf numFmtId="200" fontId="0" fillId="0" borderId="21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7" xfId="0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wrapText="1"/>
    </xf>
    <xf numFmtId="0" fontId="0" fillId="0" borderId="63" xfId="0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0" fillId="0" borderId="21" xfId="0" applyFill="1" applyBorder="1" applyAlignment="1">
      <alignment vertical="center" wrapText="1"/>
    </xf>
    <xf numFmtId="0" fontId="1" fillId="0" borderId="13" xfId="0" applyFont="1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3" fontId="11" fillId="0" borderId="13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wrapText="1"/>
    </xf>
    <xf numFmtId="3" fontId="0" fillId="0" borderId="2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95" fontId="0" fillId="0" borderId="13" xfId="0" applyNumberForma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198" fontId="11" fillId="0" borderId="19" xfId="0" applyNumberFormat="1" applyFont="1" applyFill="1" applyBorder="1" applyAlignment="1">
      <alignment/>
    </xf>
    <xf numFmtId="2" fontId="11" fillId="0" borderId="19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37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11" fillId="0" borderId="53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9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right"/>
    </xf>
    <xf numFmtId="0" fontId="0" fillId="0" borderId="54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11" fillId="0" borderId="68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59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/>
    </xf>
    <xf numFmtId="0" fontId="0" fillId="0" borderId="6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6" xfId="0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200" fontId="0" fillId="0" borderId="13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/>
    </xf>
    <xf numFmtId="0" fontId="0" fillId="0" borderId="1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vertical="center" wrapText="1"/>
    </xf>
    <xf numFmtId="0" fontId="11" fillId="0" borderId="57" xfId="0" applyFont="1" applyFill="1" applyBorder="1" applyAlignment="1">
      <alignment horizontal="center"/>
    </xf>
    <xf numFmtId="0" fontId="11" fillId="0" borderId="44" xfId="0" applyFont="1" applyFill="1" applyBorder="1" applyAlignment="1">
      <alignment/>
    </xf>
    <xf numFmtId="3" fontId="11" fillId="0" borderId="54" xfId="0" applyNumberFormat="1" applyFont="1" applyFill="1" applyBorder="1" applyAlignment="1">
      <alignment/>
    </xf>
    <xf numFmtId="0" fontId="3" fillId="0" borderId="17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/>
    </xf>
    <xf numFmtId="0" fontId="11" fillId="0" borderId="68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43" xfId="0" applyFont="1" applyFill="1" applyBorder="1" applyAlignment="1">
      <alignment/>
    </xf>
    <xf numFmtId="0" fontId="11" fillId="0" borderId="56" xfId="0" applyFont="1" applyFill="1" applyBorder="1" applyAlignment="1">
      <alignment horizontal="center"/>
    </xf>
    <xf numFmtId="3" fontId="11" fillId="0" borderId="68" xfId="0" applyNumberFormat="1" applyFont="1" applyFill="1" applyBorder="1" applyAlignment="1">
      <alignment/>
    </xf>
    <xf numFmtId="0" fontId="11" fillId="0" borderId="63" xfId="0" applyFont="1" applyFill="1" applyBorder="1" applyAlignment="1">
      <alignment/>
    </xf>
    <xf numFmtId="0" fontId="1" fillId="0" borderId="1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3" fontId="11" fillId="0" borderId="15" xfId="0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vertical="top" wrapText="1"/>
    </xf>
    <xf numFmtId="0" fontId="0" fillId="0" borderId="11" xfId="0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center" vertical="top" wrapText="1"/>
    </xf>
    <xf numFmtId="0" fontId="0" fillId="0" borderId="21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3" fontId="0" fillId="0" borderId="15" xfId="0" applyNumberFormat="1" applyFill="1" applyBorder="1" applyAlignment="1">
      <alignment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11" fillId="0" borderId="37" xfId="0" applyFont="1" applyFill="1" applyBorder="1" applyAlignment="1">
      <alignment vertical="top" wrapText="1"/>
    </xf>
    <xf numFmtId="0" fontId="1" fillId="0" borderId="58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vertical="top"/>
    </xf>
    <xf numFmtId="0" fontId="1" fillId="0" borderId="17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3" fillId="0" borderId="63" xfId="0" applyFont="1" applyFill="1" applyBorder="1" applyAlignment="1">
      <alignment vertical="top"/>
    </xf>
    <xf numFmtId="0" fontId="11" fillId="0" borderId="13" xfId="0" applyFont="1" applyFill="1" applyBorder="1" applyAlignment="1">
      <alignment vertical="top"/>
    </xf>
    <xf numFmtId="0" fontId="11" fillId="0" borderId="15" xfId="0" applyFont="1" applyFill="1" applyBorder="1" applyAlignment="1">
      <alignment vertical="top"/>
    </xf>
    <xf numFmtId="0" fontId="11" fillId="0" borderId="17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vertical="top"/>
    </xf>
    <xf numFmtId="0" fontId="11" fillId="0" borderId="19" xfId="0" applyFont="1" applyFill="1" applyBorder="1" applyAlignment="1">
      <alignment vertical="top"/>
    </xf>
    <xf numFmtId="0" fontId="11" fillId="0" borderId="20" xfId="0" applyFont="1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0" fillId="0" borderId="13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/>
    </xf>
    <xf numFmtId="0" fontId="0" fillId="0" borderId="17" xfId="0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top"/>
    </xf>
    <xf numFmtId="0" fontId="0" fillId="0" borderId="21" xfId="0" applyFont="1" applyFill="1" applyBorder="1" applyAlignment="1">
      <alignment horizontal="center"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1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1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wrapText="1"/>
    </xf>
    <xf numFmtId="0" fontId="3" fillId="0" borderId="41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41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9" fillId="0" borderId="36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1" fontId="10" fillId="36" borderId="28" xfId="0" applyNumberFormat="1" applyFont="1" applyFill="1" applyBorder="1" applyAlignment="1">
      <alignment horizontal="center"/>
    </xf>
    <xf numFmtId="1" fontId="10" fillId="36" borderId="29" xfId="0" applyNumberFormat="1" applyFont="1" applyFill="1" applyBorder="1" applyAlignment="1">
      <alignment horizontal="center"/>
    </xf>
    <xf numFmtId="195" fontId="1" fillId="33" borderId="24" xfId="0" applyNumberFormat="1" applyFont="1" applyFill="1" applyBorder="1" applyAlignment="1">
      <alignment horizontal="center"/>
    </xf>
    <xf numFmtId="195" fontId="1" fillId="33" borderId="7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top"/>
    </xf>
    <xf numFmtId="0" fontId="1" fillId="34" borderId="36" xfId="0" applyFont="1" applyFill="1" applyBorder="1" applyAlignment="1">
      <alignment horizontal="center" vertical="top"/>
    </xf>
    <xf numFmtId="0" fontId="1" fillId="34" borderId="70" xfId="0" applyFont="1" applyFill="1" applyBorder="1" applyAlignment="1">
      <alignment horizontal="center" vertical="top"/>
    </xf>
    <xf numFmtId="0" fontId="1" fillId="0" borderId="59" xfId="0" applyFont="1" applyBorder="1" applyAlignment="1">
      <alignment horizontal="left" vertical="top" wrapText="1"/>
    </xf>
    <xf numFmtId="0" fontId="1" fillId="0" borderId="65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1" fillId="0" borderId="59" xfId="0" applyFont="1" applyFill="1" applyBorder="1" applyAlignment="1">
      <alignment horizontal="left" vertical="top" wrapText="1"/>
    </xf>
    <xf numFmtId="0" fontId="1" fillId="0" borderId="65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70" xfId="0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7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0" xfId="0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/>
    </xf>
    <xf numFmtId="0" fontId="1" fillId="34" borderId="72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3" xfId="0" applyFill="1" applyBorder="1" applyAlignment="1">
      <alignment horizontal="right"/>
    </xf>
    <xf numFmtId="0" fontId="0" fillId="0" borderId="4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7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4" borderId="24" xfId="0" applyFont="1" applyFill="1" applyBorder="1" applyAlignment="1">
      <alignment horizontal="center"/>
    </xf>
    <xf numFmtId="0" fontId="0" fillId="34" borderId="75" xfId="0" applyFont="1" applyFill="1" applyBorder="1" applyAlignment="1">
      <alignment horizontal="center"/>
    </xf>
    <xf numFmtId="0" fontId="0" fillId="34" borderId="76" xfId="0" applyFont="1" applyFill="1" applyBorder="1" applyAlignment="1">
      <alignment horizontal="center"/>
    </xf>
    <xf numFmtId="0" fontId="0" fillId="34" borderId="36" xfId="0" applyFill="1" applyBorder="1" applyAlignment="1">
      <alignment horizontal="center" vertical="top"/>
    </xf>
    <xf numFmtId="0" fontId="0" fillId="34" borderId="70" xfId="0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21" sqref="B21"/>
    </sheetView>
  </sheetViews>
  <sheetFormatPr defaultColWidth="9.33203125" defaultRowHeight="12.75"/>
  <cols>
    <col min="1" max="1" width="7.66015625" style="0" bestFit="1" customWidth="1"/>
    <col min="2" max="2" width="48.83203125" style="0" customWidth="1"/>
    <col min="3" max="6" width="9.33203125" style="0" customWidth="1"/>
    <col min="7" max="7" width="9.83203125" style="0" bestFit="1" customWidth="1"/>
  </cols>
  <sheetData>
    <row r="1" spans="1:7" ht="15">
      <c r="A1" s="287"/>
      <c r="B1" s="520" t="s">
        <v>79</v>
      </c>
      <c r="C1" s="834" t="s">
        <v>80</v>
      </c>
      <c r="D1" s="834"/>
      <c r="E1" s="834"/>
      <c r="F1" s="834"/>
      <c r="G1" s="835"/>
    </row>
    <row r="2" spans="1:7" ht="15.75" thickBot="1">
      <c r="A2" s="519" t="s">
        <v>40</v>
      </c>
      <c r="B2" s="289"/>
      <c r="C2" s="290" t="s">
        <v>67</v>
      </c>
      <c r="D2" s="290" t="s">
        <v>68</v>
      </c>
      <c r="E2" s="291" t="s">
        <v>69</v>
      </c>
      <c r="F2" s="291" t="s">
        <v>70</v>
      </c>
      <c r="G2" s="292" t="s">
        <v>72</v>
      </c>
    </row>
    <row r="3" spans="1:7" ht="15">
      <c r="A3" s="293">
        <v>1</v>
      </c>
      <c r="B3" s="294" t="s">
        <v>42</v>
      </c>
      <c r="C3" s="373">
        <f>'Grupo 1'!L36</f>
        <v>0</v>
      </c>
      <c r="D3" s="373">
        <f>'Grupo 1'!M36</f>
        <v>0</v>
      </c>
      <c r="E3" s="373">
        <f>'Grupo 1'!N36</f>
        <v>0</v>
      </c>
      <c r="F3" s="373">
        <f>'Grupo 1'!O36</f>
        <v>0</v>
      </c>
      <c r="G3" s="295">
        <f>'Grupo 1'!P36+'Grupo 1'!Q36</f>
        <v>0</v>
      </c>
    </row>
    <row r="4" spans="1:7" ht="15">
      <c r="A4" s="293">
        <v>2</v>
      </c>
      <c r="B4" s="294" t="s">
        <v>84</v>
      </c>
      <c r="C4" s="374">
        <f>'Grupo 2'!K69</f>
        <v>0</v>
      </c>
      <c r="D4" s="374">
        <f>'Grupo 2'!L69</f>
        <v>0</v>
      </c>
      <c r="E4" s="374">
        <f>'Grupo 2'!M69</f>
        <v>0</v>
      </c>
      <c r="F4" s="374">
        <f>'Grupo 2'!N69</f>
        <v>0</v>
      </c>
      <c r="G4" s="296">
        <f>'Grupo 2'!O69</f>
        <v>0</v>
      </c>
    </row>
    <row r="5" spans="1:7" ht="15">
      <c r="A5" s="293">
        <v>3</v>
      </c>
      <c r="B5" s="375" t="s">
        <v>150</v>
      </c>
      <c r="C5" s="374">
        <f>'Grupo 3'!K32</f>
        <v>0</v>
      </c>
      <c r="D5" s="374">
        <f>'Grupo 3'!L32</f>
        <v>0</v>
      </c>
      <c r="E5" s="374">
        <f>'Grupo 3'!M32</f>
        <v>0</v>
      </c>
      <c r="F5" s="374">
        <f>'Grupo 3'!N32</f>
        <v>0</v>
      </c>
      <c r="G5" s="296">
        <f>'Grupo 3'!O32</f>
        <v>0</v>
      </c>
    </row>
    <row r="6" spans="1:7" ht="15">
      <c r="A6" s="293">
        <v>4</v>
      </c>
      <c r="B6" s="294" t="s">
        <v>181</v>
      </c>
      <c r="C6" s="374">
        <f>'Grupo 4'!K27</f>
        <v>0</v>
      </c>
      <c r="D6" s="374">
        <f>'Grupo 4'!L27</f>
        <v>0</v>
      </c>
      <c r="E6" s="374">
        <f>'Grupo 4'!M27</f>
        <v>0</v>
      </c>
      <c r="F6" s="374">
        <f>'Grupo 4'!N27</f>
        <v>0</v>
      </c>
      <c r="G6" s="296">
        <f>'Grupo 4'!O27</f>
        <v>0</v>
      </c>
    </row>
    <row r="7" spans="1:7" ht="15">
      <c r="A7" s="293">
        <v>5</v>
      </c>
      <c r="B7" s="294" t="s">
        <v>204</v>
      </c>
      <c r="C7" s="374">
        <f>'Grupo 5'!K17</f>
        <v>0</v>
      </c>
      <c r="D7" s="374">
        <f>'Grupo 5'!L17</f>
        <v>0</v>
      </c>
      <c r="E7" s="374">
        <f>'Grupo 5'!M17</f>
        <v>0</v>
      </c>
      <c r="F7" s="374">
        <f>'Grupo 5'!N17</f>
        <v>0</v>
      </c>
      <c r="G7" s="296">
        <f>'Grupo 5'!O17</f>
        <v>0</v>
      </c>
    </row>
    <row r="8" spans="1:7" ht="15">
      <c r="A8" s="293">
        <v>6</v>
      </c>
      <c r="B8" s="294" t="s">
        <v>219</v>
      </c>
      <c r="C8" s="374">
        <f>'Grupo 6'!K16</f>
        <v>0</v>
      </c>
      <c r="D8" s="374">
        <f>'Grupo 6'!L16</f>
        <v>0</v>
      </c>
      <c r="E8" s="374">
        <f>'Grupo 6'!M16</f>
        <v>0</v>
      </c>
      <c r="F8" s="374">
        <f>'Grupo 6'!N16</f>
        <v>0</v>
      </c>
      <c r="G8" s="296">
        <f>'Grupo 6'!O16</f>
        <v>0</v>
      </c>
    </row>
    <row r="9" spans="1:7" ht="15">
      <c r="A9" s="293">
        <v>7</v>
      </c>
      <c r="B9" s="294" t="s">
        <v>314</v>
      </c>
      <c r="C9" s="374">
        <f>'Grupo 7'!K113</f>
        <v>0</v>
      </c>
      <c r="D9" s="374">
        <f>'Grupo 7'!L113</f>
        <v>0</v>
      </c>
      <c r="E9" s="374">
        <f>'Grupo 7'!M113</f>
        <v>0</v>
      </c>
      <c r="F9" s="374">
        <f>'Grupo 7'!N113</f>
        <v>0</v>
      </c>
      <c r="G9" s="296">
        <f>'Grupo 7'!O113</f>
        <v>0</v>
      </c>
    </row>
    <row r="10" spans="1:7" ht="15">
      <c r="A10" s="293">
        <v>8</v>
      </c>
      <c r="B10" s="294" t="s">
        <v>315</v>
      </c>
      <c r="C10" s="374">
        <f>'Group 8'!K22</f>
        <v>0</v>
      </c>
      <c r="D10" s="374">
        <f>'Group 8'!L22</f>
        <v>0</v>
      </c>
      <c r="E10" s="374">
        <f>'Group 8'!M22</f>
        <v>0</v>
      </c>
      <c r="F10" s="374">
        <f>'Group 8'!N22</f>
        <v>0</v>
      </c>
      <c r="G10" s="296">
        <f>'Group 8'!O22</f>
        <v>0</v>
      </c>
    </row>
    <row r="11" spans="1:7" ht="15">
      <c r="A11" s="293">
        <v>9</v>
      </c>
      <c r="B11" s="294" t="s">
        <v>353</v>
      </c>
      <c r="C11" s="374">
        <f>'Grupo 9'!K27</f>
        <v>0</v>
      </c>
      <c r="D11" s="374">
        <f>'Grupo 9'!L27</f>
        <v>0</v>
      </c>
      <c r="E11" s="374">
        <f>'Grupo 9'!M27</f>
        <v>0</v>
      </c>
      <c r="F11" s="374">
        <f>'Grupo 9'!N27</f>
        <v>0</v>
      </c>
      <c r="G11" s="296">
        <f>'Grupo 9'!O27</f>
        <v>0</v>
      </c>
    </row>
    <row r="12" spans="1:7" ht="15.75" thickBot="1">
      <c r="A12" s="288">
        <v>10</v>
      </c>
      <c r="B12" s="289" t="s">
        <v>388</v>
      </c>
      <c r="C12" s="297"/>
      <c r="D12" s="298"/>
      <c r="E12" s="298"/>
      <c r="F12" s="516">
        <f>'Grupo 10'!J30</f>
        <v>0</v>
      </c>
      <c r="G12" s="517">
        <f>'Grupo 10'!K30</f>
        <v>0</v>
      </c>
    </row>
    <row r="13" spans="1:7" ht="15" thickBot="1">
      <c r="A13" s="299" t="s">
        <v>24</v>
      </c>
      <c r="B13" s="300" t="s">
        <v>14</v>
      </c>
      <c r="C13" s="301">
        <f>SUM(C3:C12)</f>
        <v>0</v>
      </c>
      <c r="D13" s="301">
        <f>SUM(D3:D12)</f>
        <v>0</v>
      </c>
      <c r="E13" s="301">
        <f>SUM(E3:E12)</f>
        <v>0</v>
      </c>
      <c r="F13" s="301">
        <f>SUM(F3:F12)</f>
        <v>0</v>
      </c>
      <c r="G13" s="302">
        <f>SUM(G3:G12)</f>
        <v>0</v>
      </c>
    </row>
    <row r="14" spans="1:7" ht="15.75" thickBot="1">
      <c r="A14" s="303"/>
      <c r="B14" s="304" t="s">
        <v>203</v>
      </c>
      <c r="C14" s="836">
        <f>C13+D13+E13+F13+G13</f>
        <v>0</v>
      </c>
      <c r="D14" s="836"/>
      <c r="E14" s="836"/>
      <c r="F14" s="836"/>
      <c r="G14" s="837"/>
    </row>
    <row r="17" ht="12.75">
      <c r="A17" s="286" t="s">
        <v>201</v>
      </c>
    </row>
    <row r="18" ht="12.75">
      <c r="A18" s="286" t="s">
        <v>202</v>
      </c>
    </row>
  </sheetData>
  <sheetProtection/>
  <mergeCells count="2">
    <mergeCell ref="C1:G1"/>
    <mergeCell ref="C14:G14"/>
  </mergeCells>
  <printOptions/>
  <pageMargins left="0.75" right="0.75" top="1" bottom="1" header="0.5" footer="0.5"/>
  <pageSetup horizontalDpi="600" verticalDpi="600" orientation="landscape" paperSize="9" scale="140" r:id="rId1"/>
  <headerFooter alignWithMargins="0">
    <oddHeader>&amp;LPCDD/PCDF Inventory&amp;CReference Year: ______________&amp;RCountry: ________________</oddHeader>
    <oddFooter>&amp;L&amp;A&amp;C&amp;D&amp;RPage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F17" sqref="F17"/>
    </sheetView>
  </sheetViews>
  <sheetFormatPr defaultColWidth="9.33203125" defaultRowHeight="12.75"/>
  <cols>
    <col min="1" max="1" width="7.33203125" style="0" bestFit="1" customWidth="1"/>
    <col min="2" max="2" width="7.33203125" style="73" customWidth="1"/>
    <col min="3" max="3" width="6.66015625" style="0" customWidth="1"/>
    <col min="4" max="4" width="42.83203125" style="0" bestFit="1" customWidth="1"/>
    <col min="5" max="5" width="5" style="0" bestFit="1" customWidth="1"/>
    <col min="6" max="6" width="11.66015625" style="0" customWidth="1"/>
    <col min="7" max="7" width="6.33203125" style="0" bestFit="1" customWidth="1"/>
    <col min="8" max="8" width="9.66015625" style="0" bestFit="1" customWidth="1"/>
    <col min="9" max="9" width="12.5" style="0" customWidth="1"/>
    <col min="10" max="10" width="12.83203125" style="0" customWidth="1"/>
    <col min="11" max="11" width="9.5" style="0" customWidth="1"/>
    <col min="12" max="12" width="11.83203125" style="0" bestFit="1" customWidth="1"/>
    <col min="13" max="13" width="10.5" style="0" customWidth="1"/>
    <col min="14" max="15" width="11.66015625" style="0" customWidth="1"/>
    <col min="16" max="16" width="17.16015625" style="0" customWidth="1"/>
  </cols>
  <sheetData>
    <row r="1" spans="1:15" s="38" customFormat="1" ht="12.75">
      <c r="A1" s="51"/>
      <c r="B1" s="80"/>
      <c r="C1" s="75"/>
      <c r="D1" s="549" t="s">
        <v>81</v>
      </c>
      <c r="E1" s="851" t="s">
        <v>65</v>
      </c>
      <c r="F1" s="852"/>
      <c r="G1" s="852"/>
      <c r="H1" s="852"/>
      <c r="I1" s="853"/>
      <c r="J1" s="82" t="s">
        <v>74</v>
      </c>
      <c r="K1" s="840" t="s">
        <v>78</v>
      </c>
      <c r="L1" s="841"/>
      <c r="M1" s="841"/>
      <c r="N1" s="841"/>
      <c r="O1" s="842"/>
    </row>
    <row r="2" spans="1:17" s="38" customFormat="1" ht="13.5" thickBot="1">
      <c r="A2" s="525" t="s">
        <v>40</v>
      </c>
      <c r="B2" s="526" t="s">
        <v>20</v>
      </c>
      <c r="C2" s="55" t="s">
        <v>41</v>
      </c>
      <c r="D2" s="315"/>
      <c r="E2" s="42" t="s">
        <v>67</v>
      </c>
      <c r="F2" s="55" t="s">
        <v>68</v>
      </c>
      <c r="G2" s="55" t="s">
        <v>69</v>
      </c>
      <c r="H2" s="12" t="s">
        <v>70</v>
      </c>
      <c r="I2" s="358" t="s">
        <v>72</v>
      </c>
      <c r="J2" s="83"/>
      <c r="K2" s="84" t="s">
        <v>76</v>
      </c>
      <c r="L2" s="84" t="s">
        <v>76</v>
      </c>
      <c r="M2" s="84" t="s">
        <v>76</v>
      </c>
      <c r="N2" s="84" t="s">
        <v>76</v>
      </c>
      <c r="O2" s="84" t="s">
        <v>76</v>
      </c>
      <c r="Q2" s="174"/>
    </row>
    <row r="3" spans="1:17" s="38" customFormat="1" ht="13.5" thickBot="1">
      <c r="A3" s="62">
        <v>9</v>
      </c>
      <c r="B3" s="791"/>
      <c r="C3" s="792"/>
      <c r="D3" s="793" t="s">
        <v>332</v>
      </c>
      <c r="E3" s="793"/>
      <c r="F3" s="793"/>
      <c r="G3" s="793"/>
      <c r="H3" s="793"/>
      <c r="I3" s="793"/>
      <c r="J3" s="85"/>
      <c r="K3" s="436" t="s">
        <v>67</v>
      </c>
      <c r="L3" s="436" t="s">
        <v>68</v>
      </c>
      <c r="M3" s="436" t="s">
        <v>69</v>
      </c>
      <c r="N3" s="436" t="s">
        <v>70</v>
      </c>
      <c r="O3" s="436" t="s">
        <v>72</v>
      </c>
      <c r="Q3" s="174"/>
    </row>
    <row r="4" spans="1:17" s="38" customFormat="1" ht="12.75">
      <c r="A4" s="36"/>
      <c r="B4" s="794" t="s">
        <v>1</v>
      </c>
      <c r="C4" s="795"/>
      <c r="D4" s="796" t="s">
        <v>393</v>
      </c>
      <c r="E4" s="797"/>
      <c r="F4" s="797"/>
      <c r="G4" s="797"/>
      <c r="H4" s="797"/>
      <c r="I4" s="798"/>
      <c r="J4" s="129">
        <f aca="true" t="shared" si="0" ref="J4:O4">J5+J6+J7</f>
        <v>0</v>
      </c>
      <c r="K4" s="261">
        <f t="shared" si="0"/>
        <v>0</v>
      </c>
      <c r="L4" s="261">
        <f t="shared" si="0"/>
        <v>0</v>
      </c>
      <c r="M4" s="261">
        <f t="shared" si="0"/>
        <v>0</v>
      </c>
      <c r="N4" s="261">
        <f t="shared" si="0"/>
        <v>0</v>
      </c>
      <c r="O4" s="261">
        <f t="shared" si="0"/>
        <v>0</v>
      </c>
      <c r="Q4" s="174"/>
    </row>
    <row r="5" spans="1:17" s="38" customFormat="1" ht="12.75">
      <c r="A5" s="36"/>
      <c r="B5" s="794"/>
      <c r="C5" s="799">
        <v>1</v>
      </c>
      <c r="D5" s="797" t="s">
        <v>333</v>
      </c>
      <c r="E5" s="797" t="s">
        <v>12</v>
      </c>
      <c r="F5" s="797">
        <v>5</v>
      </c>
      <c r="G5" s="797" t="s">
        <v>12</v>
      </c>
      <c r="H5" s="797" t="s">
        <v>12</v>
      </c>
      <c r="I5" s="798" t="s">
        <v>12</v>
      </c>
      <c r="J5" s="131"/>
      <c r="K5" s="269"/>
      <c r="L5" s="268">
        <f>F5*$J5/1000000</f>
        <v>0</v>
      </c>
      <c r="M5" s="270"/>
      <c r="N5" s="270"/>
      <c r="O5" s="270"/>
      <c r="Q5" s="174"/>
    </row>
    <row r="6" spans="1:17" s="38" customFormat="1" ht="12.75">
      <c r="A6" s="36"/>
      <c r="B6" s="794"/>
      <c r="C6" s="795">
        <v>2</v>
      </c>
      <c r="D6" s="797" t="s">
        <v>334</v>
      </c>
      <c r="E6" s="797" t="s">
        <v>12</v>
      </c>
      <c r="F6" s="797">
        <v>0.5</v>
      </c>
      <c r="G6" s="797" t="s">
        <v>12</v>
      </c>
      <c r="H6" s="797" t="s">
        <v>12</v>
      </c>
      <c r="I6" s="798">
        <v>50</v>
      </c>
      <c r="J6" s="131"/>
      <c r="K6" s="269"/>
      <c r="L6" s="268">
        <f>F6*$J6/1000000</f>
        <v>0</v>
      </c>
      <c r="M6" s="270"/>
      <c r="N6" s="270"/>
      <c r="O6" s="268">
        <f>I6*$J6/1000000</f>
        <v>0</v>
      </c>
      <c r="Q6" s="174"/>
    </row>
    <row r="7" spans="1:17" s="38" customFormat="1" ht="12.75">
      <c r="A7" s="36"/>
      <c r="B7" s="800"/>
      <c r="C7" s="801">
        <v>3</v>
      </c>
      <c r="D7" s="802" t="s">
        <v>335</v>
      </c>
      <c r="E7" s="803" t="s">
        <v>12</v>
      </c>
      <c r="F7" s="803">
        <v>0.05</v>
      </c>
      <c r="G7" s="803" t="s">
        <v>12</v>
      </c>
      <c r="H7" s="803" t="s">
        <v>12</v>
      </c>
      <c r="I7" s="804">
        <v>5</v>
      </c>
      <c r="J7" s="127"/>
      <c r="K7" s="266"/>
      <c r="L7" s="256">
        <f>F7*$J7/1000000</f>
        <v>0</v>
      </c>
      <c r="M7" s="257"/>
      <c r="N7" s="257"/>
      <c r="O7" s="256">
        <f>I7*$J7/1000000</f>
        <v>0</v>
      </c>
      <c r="Q7" s="174"/>
    </row>
    <row r="8" spans="1:17" s="38" customFormat="1" ht="25.5" customHeight="1">
      <c r="A8" s="36"/>
      <c r="B8" s="794" t="s">
        <v>2</v>
      </c>
      <c r="C8" s="805"/>
      <c r="D8" s="806" t="s">
        <v>336</v>
      </c>
      <c r="E8" s="807"/>
      <c r="F8" s="807"/>
      <c r="G8" s="807"/>
      <c r="H8" s="807"/>
      <c r="I8" s="808"/>
      <c r="J8" s="129">
        <f>J9+J12+J17</f>
        <v>0</v>
      </c>
      <c r="K8" s="261">
        <f>K9+K12+K15</f>
        <v>0</v>
      </c>
      <c r="L8" s="261">
        <f>L9+L12+L15</f>
        <v>0</v>
      </c>
      <c r="M8" s="261">
        <f>M9+M12+M15</f>
        <v>0</v>
      </c>
      <c r="N8" s="261">
        <f>N9+N12+N15</f>
        <v>0</v>
      </c>
      <c r="O8" s="261">
        <f>O9+O12+O15</f>
        <v>0</v>
      </c>
      <c r="P8" s="576" t="s">
        <v>342</v>
      </c>
      <c r="Q8" s="174"/>
    </row>
    <row r="9" spans="1:17" s="201" customFormat="1" ht="12.75">
      <c r="A9" s="193"/>
      <c r="B9" s="448"/>
      <c r="C9" s="809">
        <v>1</v>
      </c>
      <c r="D9" s="678" t="s">
        <v>340</v>
      </c>
      <c r="E9" s="381"/>
      <c r="F9" s="381"/>
      <c r="G9" s="381"/>
      <c r="H9" s="381"/>
      <c r="I9" s="478"/>
      <c r="J9" s="272">
        <f>J10+J11</f>
        <v>0</v>
      </c>
      <c r="K9" s="273"/>
      <c r="L9" s="274">
        <f>L10+L11</f>
        <v>0</v>
      </c>
      <c r="M9" s="273">
        <v>0</v>
      </c>
      <c r="N9" s="273">
        <v>0</v>
      </c>
      <c r="O9" s="274">
        <f>O10+O11</f>
        <v>0</v>
      </c>
      <c r="P9" s="464"/>
      <c r="Q9" s="208"/>
    </row>
    <row r="10" spans="1:17" s="38" customFormat="1" ht="12.75">
      <c r="A10" s="36"/>
      <c r="B10" s="794"/>
      <c r="C10" s="805"/>
      <c r="D10" s="415" t="s">
        <v>337</v>
      </c>
      <c r="E10" s="410" t="s">
        <v>12</v>
      </c>
      <c r="F10" s="415">
        <v>10</v>
      </c>
      <c r="G10" s="410" t="s">
        <v>12</v>
      </c>
      <c r="H10" s="410" t="s">
        <v>12</v>
      </c>
      <c r="I10" s="810" t="s">
        <v>12</v>
      </c>
      <c r="J10" s="139"/>
      <c r="K10" s="270"/>
      <c r="L10" s="118">
        <f>F10*$P10/1000000000000</f>
        <v>0</v>
      </c>
      <c r="M10" s="269"/>
      <c r="N10" s="269"/>
      <c r="O10" s="268"/>
      <c r="P10" s="465"/>
      <c r="Q10" s="174"/>
    </row>
    <row r="11" spans="1:16" s="38" customFormat="1" ht="12.75">
      <c r="A11" s="36"/>
      <c r="B11" s="794"/>
      <c r="C11" s="805"/>
      <c r="D11" s="415" t="s">
        <v>338</v>
      </c>
      <c r="E11" s="410" t="s">
        <v>12</v>
      </c>
      <c r="F11" s="415">
        <v>1</v>
      </c>
      <c r="G11" s="410" t="s">
        <v>12</v>
      </c>
      <c r="H11" s="410" t="s">
        <v>12</v>
      </c>
      <c r="I11" s="783">
        <v>200</v>
      </c>
      <c r="J11" s="139"/>
      <c r="K11" s="270"/>
      <c r="L11" s="118">
        <f>F11*$P11/1000000000000</f>
        <v>0</v>
      </c>
      <c r="M11" s="269"/>
      <c r="N11" s="269"/>
      <c r="O11" s="268">
        <f>I11*$J11/1000000</f>
        <v>0</v>
      </c>
      <c r="P11" s="465"/>
    </row>
    <row r="12" spans="1:16" s="38" customFormat="1" ht="12.75">
      <c r="A12" s="36"/>
      <c r="B12" s="794"/>
      <c r="C12" s="805">
        <v>2</v>
      </c>
      <c r="D12" s="772" t="s">
        <v>339</v>
      </c>
      <c r="E12" s="415"/>
      <c r="F12" s="415"/>
      <c r="G12" s="415"/>
      <c r="H12" s="415"/>
      <c r="I12" s="769"/>
      <c r="J12" s="138">
        <f>J13+J14</f>
        <v>0</v>
      </c>
      <c r="K12" s="273"/>
      <c r="L12" s="277">
        <f>L13+L14</f>
        <v>0</v>
      </c>
      <c r="M12" s="273">
        <v>0</v>
      </c>
      <c r="N12" s="273">
        <v>0</v>
      </c>
      <c r="O12" s="274">
        <f>O13+O14</f>
        <v>0</v>
      </c>
      <c r="P12" s="466"/>
    </row>
    <row r="13" spans="1:16" s="38" customFormat="1" ht="12.75">
      <c r="A13" s="36"/>
      <c r="B13" s="794"/>
      <c r="C13" s="805"/>
      <c r="D13" s="415" t="s">
        <v>337</v>
      </c>
      <c r="E13" s="410" t="s">
        <v>12</v>
      </c>
      <c r="F13" s="415">
        <v>1</v>
      </c>
      <c r="G13" s="410" t="s">
        <v>12</v>
      </c>
      <c r="H13" s="410" t="s">
        <v>12</v>
      </c>
      <c r="I13" s="811" t="s">
        <v>12</v>
      </c>
      <c r="J13" s="139"/>
      <c r="K13" s="270"/>
      <c r="L13" s="118">
        <f>F13*$P13/1000000000000</f>
        <v>0</v>
      </c>
      <c r="M13" s="269"/>
      <c r="N13" s="269"/>
      <c r="O13" s="268"/>
      <c r="P13" s="465"/>
    </row>
    <row r="14" spans="1:16" s="38" customFormat="1" ht="12.75">
      <c r="A14" s="36"/>
      <c r="B14" s="794"/>
      <c r="C14" s="812"/>
      <c r="D14" s="415" t="s">
        <v>338</v>
      </c>
      <c r="E14" s="410" t="s">
        <v>12</v>
      </c>
      <c r="F14" s="813">
        <v>0.2</v>
      </c>
      <c r="G14" s="410" t="s">
        <v>12</v>
      </c>
      <c r="H14" s="410" t="s">
        <v>12</v>
      </c>
      <c r="I14" s="769">
        <v>20</v>
      </c>
      <c r="J14" s="139"/>
      <c r="K14" s="270"/>
      <c r="L14" s="118">
        <f>F14*$P14/1000000000000</f>
        <v>0</v>
      </c>
      <c r="M14" s="269"/>
      <c r="N14" s="269"/>
      <c r="O14" s="268">
        <f>I14*$J14/1000000</f>
        <v>0</v>
      </c>
      <c r="P14" s="465"/>
    </row>
    <row r="15" spans="1:16" s="38" customFormat="1" ht="12.75">
      <c r="A15" s="36"/>
      <c r="B15" s="794"/>
      <c r="C15" s="805">
        <v>3</v>
      </c>
      <c r="D15" s="772" t="s">
        <v>341</v>
      </c>
      <c r="E15" s="415"/>
      <c r="F15" s="813"/>
      <c r="G15" s="415"/>
      <c r="H15" s="415"/>
      <c r="I15" s="769"/>
      <c r="J15" s="138">
        <f>J16+J17</f>
        <v>0</v>
      </c>
      <c r="K15" s="270"/>
      <c r="L15" s="277">
        <f>L16+L17</f>
        <v>0</v>
      </c>
      <c r="M15" s="273">
        <v>0</v>
      </c>
      <c r="N15" s="273">
        <v>0</v>
      </c>
      <c r="O15" s="274">
        <f>O16+O17</f>
        <v>0</v>
      </c>
      <c r="P15" s="466"/>
    </row>
    <row r="16" spans="1:16" s="38" customFormat="1" ht="12.75">
      <c r="A16" s="36"/>
      <c r="B16" s="794"/>
      <c r="C16" s="805"/>
      <c r="D16" s="415" t="s">
        <v>337</v>
      </c>
      <c r="E16" s="410" t="s">
        <v>12</v>
      </c>
      <c r="F16" s="813">
        <v>0.4</v>
      </c>
      <c r="G16" s="410" t="s">
        <v>12</v>
      </c>
      <c r="H16" s="410" t="s">
        <v>12</v>
      </c>
      <c r="I16" s="811" t="s">
        <v>12</v>
      </c>
      <c r="J16" s="139"/>
      <c r="K16" s="270"/>
      <c r="L16" s="118">
        <f>F16*$P16/1000000000000</f>
        <v>0</v>
      </c>
      <c r="M16" s="269"/>
      <c r="N16" s="269"/>
      <c r="O16" s="268"/>
      <c r="P16" s="465"/>
    </row>
    <row r="17" spans="1:16" s="201" customFormat="1" ht="13.5">
      <c r="A17" s="193"/>
      <c r="B17" s="814"/>
      <c r="C17" s="815"/>
      <c r="D17" s="779" t="s">
        <v>338</v>
      </c>
      <c r="E17" s="715" t="s">
        <v>12</v>
      </c>
      <c r="F17" s="645">
        <v>0.4</v>
      </c>
      <c r="G17" s="715" t="s">
        <v>12</v>
      </c>
      <c r="H17" s="715" t="s">
        <v>12</v>
      </c>
      <c r="I17" s="481">
        <v>4</v>
      </c>
      <c r="J17" s="255"/>
      <c r="K17" s="460"/>
      <c r="L17" s="118">
        <f>F17*$P17/1000000000000</f>
        <v>0</v>
      </c>
      <c r="M17" s="266"/>
      <c r="N17" s="266"/>
      <c r="O17" s="256">
        <f>I17*$J17/1000000</f>
        <v>0</v>
      </c>
      <c r="P17" s="423"/>
    </row>
    <row r="18" spans="1:16" s="38" customFormat="1" ht="22.5" customHeight="1">
      <c r="A18" s="36"/>
      <c r="B18" s="794" t="s">
        <v>3</v>
      </c>
      <c r="C18" s="805"/>
      <c r="D18" s="806" t="s">
        <v>344</v>
      </c>
      <c r="E18" s="807"/>
      <c r="F18" s="807"/>
      <c r="G18" s="807"/>
      <c r="H18" s="807"/>
      <c r="I18" s="808"/>
      <c r="J18" s="129">
        <f aca="true" t="shared" si="1" ref="J18:O18">J19+J20+J21</f>
        <v>0</v>
      </c>
      <c r="K18" s="116">
        <f t="shared" si="1"/>
        <v>0</v>
      </c>
      <c r="L18" s="116">
        <f t="shared" si="1"/>
        <v>0</v>
      </c>
      <c r="M18" s="116">
        <f t="shared" si="1"/>
        <v>0</v>
      </c>
      <c r="N18" s="116">
        <f t="shared" si="1"/>
        <v>0</v>
      </c>
      <c r="O18" s="116">
        <f t="shared" si="1"/>
        <v>0</v>
      </c>
      <c r="P18" s="576" t="s">
        <v>343</v>
      </c>
    </row>
    <row r="19" spans="1:16" s="38" customFormat="1" ht="12.75">
      <c r="A19" s="36"/>
      <c r="B19" s="794"/>
      <c r="C19" s="812">
        <v>1</v>
      </c>
      <c r="D19" s="733" t="s">
        <v>345</v>
      </c>
      <c r="E19" s="807" t="s">
        <v>12</v>
      </c>
      <c r="F19" s="807">
        <v>0.005</v>
      </c>
      <c r="G19" s="807" t="s">
        <v>12</v>
      </c>
      <c r="H19" s="807" t="s">
        <v>12</v>
      </c>
      <c r="I19" s="816" t="s">
        <v>12</v>
      </c>
      <c r="J19" s="140"/>
      <c r="K19" s="269"/>
      <c r="L19" s="118">
        <f>F19*$P19/1000000</f>
        <v>0</v>
      </c>
      <c r="M19" s="269"/>
      <c r="N19" s="269"/>
      <c r="O19" s="269"/>
      <c r="P19" s="465"/>
    </row>
    <row r="20" spans="1:16" s="38" customFormat="1" ht="12.75">
      <c r="A20" s="36"/>
      <c r="B20" s="794"/>
      <c r="C20" s="812">
        <v>2</v>
      </c>
      <c r="D20" s="733" t="s">
        <v>347</v>
      </c>
      <c r="E20" s="807" t="s">
        <v>12</v>
      </c>
      <c r="F20" s="807">
        <v>0.0002</v>
      </c>
      <c r="G20" s="807" t="s">
        <v>12</v>
      </c>
      <c r="H20" s="807" t="s">
        <v>12</v>
      </c>
      <c r="I20" s="816" t="s">
        <v>12</v>
      </c>
      <c r="J20" s="140"/>
      <c r="K20" s="269"/>
      <c r="L20" s="118">
        <f>F20*$P20/1000000</f>
        <v>0</v>
      </c>
      <c r="M20" s="269"/>
      <c r="N20" s="269"/>
      <c r="O20" s="269"/>
      <c r="P20" s="465"/>
    </row>
    <row r="21" spans="1:16" s="38" customFormat="1" ht="12.75">
      <c r="A21" s="36"/>
      <c r="B21" s="800"/>
      <c r="C21" s="817">
        <v>3</v>
      </c>
      <c r="D21" s="740" t="s">
        <v>346</v>
      </c>
      <c r="E21" s="818" t="s">
        <v>12</v>
      </c>
      <c r="F21" s="818">
        <v>0.0001</v>
      </c>
      <c r="G21" s="818" t="s">
        <v>12</v>
      </c>
      <c r="H21" s="818" t="s">
        <v>12</v>
      </c>
      <c r="I21" s="819" t="s">
        <v>12</v>
      </c>
      <c r="J21" s="141"/>
      <c r="K21" s="266"/>
      <c r="L21" s="118">
        <f>F21*$P21/1000000</f>
        <v>0</v>
      </c>
      <c r="M21" s="266"/>
      <c r="N21" s="266"/>
      <c r="O21" s="266"/>
      <c r="P21" s="577"/>
    </row>
    <row r="22" spans="1:15" s="38" customFormat="1" ht="12.75">
      <c r="A22" s="36"/>
      <c r="B22" s="794" t="s">
        <v>4</v>
      </c>
      <c r="C22" s="805"/>
      <c r="D22" s="806" t="s">
        <v>348</v>
      </c>
      <c r="E22" s="807"/>
      <c r="F22" s="807"/>
      <c r="G22" s="807"/>
      <c r="H22" s="807"/>
      <c r="I22" s="808"/>
      <c r="J22" s="129">
        <f aca="true" t="shared" si="2" ref="J22:O22">J23+J24</f>
        <v>0</v>
      </c>
      <c r="K22" s="116">
        <f t="shared" si="2"/>
        <v>0</v>
      </c>
      <c r="L22" s="116">
        <f t="shared" si="2"/>
        <v>0</v>
      </c>
      <c r="M22" s="116">
        <f t="shared" si="2"/>
        <v>0</v>
      </c>
      <c r="N22" s="116">
        <f t="shared" si="2"/>
        <v>0</v>
      </c>
      <c r="O22" s="116">
        <f t="shared" si="2"/>
        <v>0</v>
      </c>
    </row>
    <row r="23" spans="1:15" s="38" customFormat="1" ht="12.75">
      <c r="A23" s="36"/>
      <c r="B23" s="794"/>
      <c r="C23" s="805">
        <v>1</v>
      </c>
      <c r="D23" s="797" t="s">
        <v>349</v>
      </c>
      <c r="E23" s="807" t="s">
        <v>12</v>
      </c>
      <c r="F23" s="820" t="s">
        <v>12</v>
      </c>
      <c r="G23" s="807" t="s">
        <v>12</v>
      </c>
      <c r="H23" s="797">
        <v>50</v>
      </c>
      <c r="I23" s="816" t="s">
        <v>12</v>
      </c>
      <c r="J23" s="140"/>
      <c r="K23" s="90"/>
      <c r="L23" s="87"/>
      <c r="M23" s="87"/>
      <c r="N23" s="118">
        <f>H23*$J23/1000000</f>
        <v>0</v>
      </c>
      <c r="O23" s="87"/>
    </row>
    <row r="24" spans="1:15" s="38" customFormat="1" ht="12.75">
      <c r="A24" s="36"/>
      <c r="B24" s="800"/>
      <c r="C24" s="817">
        <v>2</v>
      </c>
      <c r="D24" s="803" t="s">
        <v>350</v>
      </c>
      <c r="E24" s="818" t="s">
        <v>12</v>
      </c>
      <c r="F24" s="821" t="s">
        <v>12</v>
      </c>
      <c r="G24" s="818" t="s">
        <v>12</v>
      </c>
      <c r="H24" s="803">
        <v>5</v>
      </c>
      <c r="I24" s="819" t="s">
        <v>12</v>
      </c>
      <c r="J24" s="141"/>
      <c r="K24" s="91"/>
      <c r="L24" s="58"/>
      <c r="M24" s="58"/>
      <c r="N24" s="119">
        <f>H24*$J24/1000000</f>
        <v>0</v>
      </c>
      <c r="O24" s="58"/>
    </row>
    <row r="25" spans="1:15" s="38" customFormat="1" ht="12.75">
      <c r="A25" s="36"/>
      <c r="B25" s="173" t="s">
        <v>5</v>
      </c>
      <c r="C25" s="39"/>
      <c r="D25" s="63" t="s">
        <v>351</v>
      </c>
      <c r="E25" s="53"/>
      <c r="F25" s="53"/>
      <c r="G25" s="53"/>
      <c r="H25" s="53"/>
      <c r="I25" s="40"/>
      <c r="J25" s="129">
        <f aca="true" t="shared" si="3" ref="J25:O25">J26</f>
        <v>0</v>
      </c>
      <c r="K25" s="116">
        <f>K26</f>
        <v>0</v>
      </c>
      <c r="L25" s="116">
        <f t="shared" si="3"/>
        <v>0</v>
      </c>
      <c r="M25" s="116">
        <f t="shared" si="3"/>
        <v>0</v>
      </c>
      <c r="N25" s="116">
        <f t="shared" si="3"/>
        <v>0</v>
      </c>
      <c r="O25" s="116">
        <f t="shared" si="3"/>
        <v>0</v>
      </c>
    </row>
    <row r="26" spans="1:15" s="38" customFormat="1" ht="13.5" thickBot="1">
      <c r="A26" s="54"/>
      <c r="B26" s="185"/>
      <c r="C26" s="79">
        <v>1</v>
      </c>
      <c r="D26" s="56" t="s">
        <v>352</v>
      </c>
      <c r="E26" s="56" t="s">
        <v>10</v>
      </c>
      <c r="F26" s="56" t="s">
        <v>10</v>
      </c>
      <c r="G26" s="56" t="s">
        <v>10</v>
      </c>
      <c r="H26" s="56" t="s">
        <v>10</v>
      </c>
      <c r="I26" s="81" t="s">
        <v>10</v>
      </c>
      <c r="J26" s="142"/>
      <c r="K26" s="120"/>
      <c r="L26" s="93"/>
      <c r="M26" s="93"/>
      <c r="N26" s="93"/>
      <c r="O26" s="93"/>
    </row>
    <row r="27" spans="1:15" s="38" customFormat="1" ht="13.5" thickBot="1">
      <c r="A27" s="95">
        <v>9</v>
      </c>
      <c r="B27" s="94"/>
      <c r="C27" s="96"/>
      <c r="D27" s="96" t="s">
        <v>353</v>
      </c>
      <c r="E27" s="96"/>
      <c r="F27" s="96"/>
      <c r="G27" s="96"/>
      <c r="H27" s="96"/>
      <c r="I27" s="97"/>
      <c r="J27" s="143"/>
      <c r="K27" s="121">
        <f>K4+K8+K18+K22+K25</f>
        <v>0</v>
      </c>
      <c r="L27" s="121">
        <f>L4+L8+L18+L22+L25</f>
        <v>0</v>
      </c>
      <c r="M27" s="98">
        <f>M4+M8+M18+M22+M25</f>
        <v>0</v>
      </c>
      <c r="N27" s="121">
        <f>N4+N8+N18+N22+N25</f>
        <v>0</v>
      </c>
      <c r="O27" s="98">
        <f>O4+O8+O18+O22+O25</f>
        <v>0</v>
      </c>
    </row>
    <row r="28" s="38" customFormat="1" ht="12.75">
      <c r="B28" s="74"/>
    </row>
    <row r="29" s="38" customFormat="1" ht="12.75">
      <c r="B29" s="74"/>
    </row>
    <row r="30" spans="2:4" s="38" customFormat="1" ht="12.75">
      <c r="B30" s="74"/>
      <c r="D30" s="418"/>
    </row>
  </sheetData>
  <sheetProtection/>
  <mergeCells count="2">
    <mergeCell ref="E1:I1"/>
    <mergeCell ref="K1:O1"/>
  </mergeCells>
  <printOptions/>
  <pageMargins left="0.5" right="0.5" top="1" bottom="1" header="0.5" footer="0.5"/>
  <pageSetup horizontalDpi="600" verticalDpi="600" orientation="landscape" paperSize="9" scale="80" r:id="rId1"/>
  <headerFooter alignWithMargins="0">
    <oddHeader>&amp;LPCDD/PCDF Inventory&amp;CReference Year: ___________________&amp;RCountry: __________________</oddHeader>
    <oddFooter>&amp;L&amp;A&amp;C&amp;D&amp;RPage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20" sqref="D20"/>
    </sheetView>
  </sheetViews>
  <sheetFormatPr defaultColWidth="9.33203125" defaultRowHeight="12.75"/>
  <cols>
    <col min="1" max="1" width="6.66015625" style="0" bestFit="1" customWidth="1"/>
    <col min="2" max="2" width="8.33203125" style="1" bestFit="1" customWidth="1"/>
    <col min="3" max="3" width="6.83203125" style="1" bestFit="1" customWidth="1"/>
    <col min="4" max="4" width="54.16015625" style="0" bestFit="1" customWidth="1"/>
    <col min="5" max="5" width="13.16015625" style="0" customWidth="1"/>
    <col min="6" max="6" width="13.33203125" style="0" customWidth="1"/>
    <col min="7" max="7" width="6.33203125" style="0" customWidth="1"/>
    <col min="8" max="8" width="9.5" style="0" customWidth="1"/>
    <col min="9" max="9" width="6" style="0" bestFit="1" customWidth="1"/>
    <col min="10" max="10" width="9" style="0" bestFit="1" customWidth="1"/>
    <col min="11" max="11" width="17" style="0" customWidth="1"/>
  </cols>
  <sheetData>
    <row r="1" spans="1:11" ht="12.75">
      <c r="A1" s="2"/>
      <c r="B1" s="189"/>
      <c r="C1" s="189"/>
      <c r="D1" s="559" t="s">
        <v>83</v>
      </c>
      <c r="E1" s="189" t="s">
        <v>70</v>
      </c>
      <c r="F1" s="308" t="s">
        <v>390</v>
      </c>
      <c r="G1" s="903" t="s">
        <v>77</v>
      </c>
      <c r="H1" s="903"/>
      <c r="I1" s="903"/>
      <c r="J1" s="903"/>
      <c r="K1" s="904"/>
    </row>
    <row r="2" spans="1:11" ht="13.5" thickBot="1">
      <c r="A2" s="535" t="s">
        <v>40</v>
      </c>
      <c r="B2" s="536" t="s">
        <v>20</v>
      </c>
      <c r="C2" s="6" t="s">
        <v>41</v>
      </c>
      <c r="D2" s="5"/>
      <c r="E2" s="43" t="s">
        <v>386</v>
      </c>
      <c r="F2" s="222" t="s">
        <v>21</v>
      </c>
      <c r="G2" s="209" t="s">
        <v>67</v>
      </c>
      <c r="H2" s="209" t="s">
        <v>68</v>
      </c>
      <c r="I2" s="209" t="s">
        <v>69</v>
      </c>
      <c r="J2" s="221" t="s">
        <v>70</v>
      </c>
      <c r="K2" s="231" t="s">
        <v>72</v>
      </c>
    </row>
    <row r="3" spans="1:11" s="15" customFormat="1" ht="12.75">
      <c r="A3" s="822">
        <v>10</v>
      </c>
      <c r="B3" s="823"/>
      <c r="C3" s="823"/>
      <c r="D3" s="824" t="s">
        <v>354</v>
      </c>
      <c r="E3" s="30"/>
      <c r="F3" s="223"/>
      <c r="G3" s="900" t="s">
        <v>387</v>
      </c>
      <c r="H3" s="901"/>
      <c r="I3" s="901"/>
      <c r="J3" s="901"/>
      <c r="K3" s="902"/>
    </row>
    <row r="4" spans="1:11" ht="12.75">
      <c r="A4" s="412"/>
      <c r="B4" s="745" t="s">
        <v>1</v>
      </c>
      <c r="C4" s="745"/>
      <c r="D4" s="825" t="s">
        <v>355</v>
      </c>
      <c r="E4" s="14"/>
      <c r="F4" s="224"/>
      <c r="G4" s="210"/>
      <c r="H4" s="210"/>
      <c r="I4" s="210"/>
      <c r="J4" s="210"/>
      <c r="K4" s="211"/>
    </row>
    <row r="5" spans="1:11" ht="12.75">
      <c r="A5" s="412"/>
      <c r="B5" s="756"/>
      <c r="C5" s="756">
        <v>1</v>
      </c>
      <c r="D5" s="678" t="s">
        <v>356</v>
      </c>
      <c r="E5" s="5"/>
      <c r="F5" s="225"/>
      <c r="G5" s="210"/>
      <c r="H5" s="209" t="s">
        <v>0</v>
      </c>
      <c r="I5" s="209" t="s">
        <v>0</v>
      </c>
      <c r="J5" s="210"/>
      <c r="K5" s="211"/>
    </row>
    <row r="6" spans="1:11" ht="12" customHeight="1">
      <c r="A6" s="412"/>
      <c r="B6" s="662"/>
      <c r="C6" s="662">
        <v>2</v>
      </c>
      <c r="D6" s="625" t="s">
        <v>357</v>
      </c>
      <c r="E6" s="22"/>
      <c r="F6" s="226"/>
      <c r="G6" s="212"/>
      <c r="H6" s="213"/>
      <c r="I6" s="213" t="s">
        <v>0</v>
      </c>
      <c r="J6" s="212"/>
      <c r="K6" s="214"/>
    </row>
    <row r="7" spans="1:11" ht="12.75">
      <c r="A7" s="412"/>
      <c r="B7" s="745" t="s">
        <v>2</v>
      </c>
      <c r="C7" s="745"/>
      <c r="D7" s="825" t="s">
        <v>358</v>
      </c>
      <c r="E7" s="14"/>
      <c r="F7" s="224"/>
      <c r="G7" s="210"/>
      <c r="H7" s="209"/>
      <c r="I7" s="209"/>
      <c r="J7" s="210"/>
      <c r="K7" s="211"/>
    </row>
    <row r="8" spans="1:11" ht="12.75">
      <c r="A8" s="412"/>
      <c r="B8" s="756"/>
      <c r="C8" s="756">
        <v>1</v>
      </c>
      <c r="D8" s="678" t="s">
        <v>359</v>
      </c>
      <c r="E8" s="5"/>
      <c r="F8" s="225"/>
      <c r="G8" s="210"/>
      <c r="H8" s="209" t="s">
        <v>0</v>
      </c>
      <c r="I8" s="209" t="s">
        <v>0</v>
      </c>
      <c r="J8" s="210"/>
      <c r="K8" s="211"/>
    </row>
    <row r="9" spans="1:11" ht="25.5">
      <c r="A9" s="412"/>
      <c r="B9" s="756"/>
      <c r="C9" s="756">
        <v>2</v>
      </c>
      <c r="D9" s="678" t="s">
        <v>360</v>
      </c>
      <c r="E9" s="5"/>
      <c r="F9" s="225"/>
      <c r="G9" s="210"/>
      <c r="H9" s="209" t="s">
        <v>0</v>
      </c>
      <c r="I9" s="209" t="s">
        <v>0</v>
      </c>
      <c r="J9" s="210"/>
      <c r="K9" s="211"/>
    </row>
    <row r="10" spans="1:11" ht="25.5">
      <c r="A10" s="412"/>
      <c r="B10" s="756"/>
      <c r="C10" s="756">
        <v>3</v>
      </c>
      <c r="D10" s="678" t="s">
        <v>361</v>
      </c>
      <c r="E10" s="5"/>
      <c r="F10" s="225"/>
      <c r="G10" s="210"/>
      <c r="H10" s="209" t="s">
        <v>0</v>
      </c>
      <c r="I10" s="209" t="s">
        <v>0</v>
      </c>
      <c r="J10" s="210"/>
      <c r="K10" s="211"/>
    </row>
    <row r="11" spans="1:11" ht="25.5">
      <c r="A11" s="412"/>
      <c r="B11" s="756"/>
      <c r="C11" s="756">
        <v>4</v>
      </c>
      <c r="D11" s="678" t="s">
        <v>362</v>
      </c>
      <c r="E11" s="5"/>
      <c r="F11" s="225"/>
      <c r="G11" s="210"/>
      <c r="H11" s="209" t="s">
        <v>0</v>
      </c>
      <c r="I11" s="209" t="s">
        <v>0</v>
      </c>
      <c r="J11" s="210"/>
      <c r="K11" s="211"/>
    </row>
    <row r="12" spans="1:11" ht="25.5">
      <c r="A12" s="412"/>
      <c r="B12" s="662"/>
      <c r="C12" s="662">
        <v>5</v>
      </c>
      <c r="D12" s="685" t="s">
        <v>363</v>
      </c>
      <c r="E12" s="22"/>
      <c r="F12" s="226"/>
      <c r="G12" s="212"/>
      <c r="H12" s="213" t="s">
        <v>0</v>
      </c>
      <c r="I12" s="213" t="s">
        <v>0</v>
      </c>
      <c r="J12" s="212"/>
      <c r="K12" s="214"/>
    </row>
    <row r="13" spans="1:11" ht="25.5">
      <c r="A13" s="412"/>
      <c r="B13" s="826" t="s">
        <v>3</v>
      </c>
      <c r="C13" s="826"/>
      <c r="D13" s="827" t="s">
        <v>364</v>
      </c>
      <c r="E13" s="578"/>
      <c r="F13" s="579"/>
      <c r="G13" s="215"/>
      <c r="H13" s="216"/>
      <c r="I13" s="216" t="s">
        <v>0</v>
      </c>
      <c r="J13" s="215"/>
      <c r="K13" s="217"/>
    </row>
    <row r="14" spans="1:11" ht="12.75">
      <c r="A14" s="412"/>
      <c r="B14" s="826" t="s">
        <v>4</v>
      </c>
      <c r="C14" s="826"/>
      <c r="D14" s="827" t="s">
        <v>365</v>
      </c>
      <c r="E14" s="578"/>
      <c r="F14" s="579"/>
      <c r="G14" s="215"/>
      <c r="H14" s="216" t="s">
        <v>0</v>
      </c>
      <c r="I14" s="216" t="s">
        <v>0</v>
      </c>
      <c r="J14" s="215"/>
      <c r="K14" s="217"/>
    </row>
    <row r="15" spans="1:11" ht="12.75">
      <c r="A15" s="412"/>
      <c r="B15" s="826" t="s">
        <v>5</v>
      </c>
      <c r="C15" s="826"/>
      <c r="D15" s="827" t="s">
        <v>366</v>
      </c>
      <c r="E15" s="578"/>
      <c r="F15" s="579"/>
      <c r="G15" s="215"/>
      <c r="H15" s="216" t="s">
        <v>0</v>
      </c>
      <c r="I15" s="216" t="s">
        <v>0</v>
      </c>
      <c r="J15" s="215"/>
      <c r="K15" s="217"/>
    </row>
    <row r="16" spans="1:11" ht="12.75">
      <c r="A16" s="412"/>
      <c r="B16" s="745" t="s">
        <v>6</v>
      </c>
      <c r="C16" s="745"/>
      <c r="D16" s="825" t="s">
        <v>367</v>
      </c>
      <c r="E16" s="14"/>
      <c r="F16" s="230">
        <f>F17+F18+F19+F20</f>
        <v>0</v>
      </c>
      <c r="G16" s="210"/>
      <c r="H16" s="209"/>
      <c r="I16" s="209"/>
      <c r="J16" s="232">
        <f>J17+J18+J19+J20</f>
        <v>0</v>
      </c>
      <c r="K16" s="211"/>
    </row>
    <row r="17" spans="1:11" ht="12.75">
      <c r="A17" s="412"/>
      <c r="B17" s="745"/>
      <c r="C17" s="745"/>
      <c r="D17" s="661" t="s">
        <v>369</v>
      </c>
      <c r="E17" s="32">
        <v>15000</v>
      </c>
      <c r="F17" s="227"/>
      <c r="G17" s="218"/>
      <c r="H17" s="219"/>
      <c r="I17" s="219"/>
      <c r="J17" s="233">
        <f>E17*F17/1000000</f>
        <v>0</v>
      </c>
      <c r="K17" s="220"/>
    </row>
    <row r="18" spans="1:11" ht="12.75">
      <c r="A18" s="412"/>
      <c r="B18" s="745"/>
      <c r="C18" s="745"/>
      <c r="D18" s="661" t="s">
        <v>368</v>
      </c>
      <c r="E18" s="32">
        <v>70000</v>
      </c>
      <c r="F18" s="227"/>
      <c r="G18" s="218"/>
      <c r="H18" s="219"/>
      <c r="I18" s="219"/>
      <c r="J18" s="233">
        <f>E18*F18/1000000</f>
        <v>0</v>
      </c>
      <c r="K18" s="220"/>
    </row>
    <row r="19" spans="1:11" ht="12.75">
      <c r="A19" s="412"/>
      <c r="B19" s="745"/>
      <c r="C19" s="745"/>
      <c r="D19" s="661" t="s">
        <v>370</v>
      </c>
      <c r="E19" s="32">
        <v>300000</v>
      </c>
      <c r="F19" s="227"/>
      <c r="G19" s="218"/>
      <c r="H19" s="219"/>
      <c r="I19" s="219"/>
      <c r="J19" s="233">
        <f>E19*F19/1000000</f>
        <v>0</v>
      </c>
      <c r="K19" s="220"/>
    </row>
    <row r="20" spans="1:11" ht="12.75">
      <c r="A20" s="412"/>
      <c r="B20" s="745"/>
      <c r="C20" s="745"/>
      <c r="D20" s="661" t="s">
        <v>371</v>
      </c>
      <c r="E20" s="32">
        <v>1500000</v>
      </c>
      <c r="F20" s="227"/>
      <c r="G20" s="218"/>
      <c r="H20" s="219"/>
      <c r="I20" s="219"/>
      <c r="J20" s="233">
        <f>E20*F20/1000000</f>
        <v>0</v>
      </c>
      <c r="K20" s="220"/>
    </row>
    <row r="21" spans="1:11" ht="12.75">
      <c r="A21" s="412"/>
      <c r="B21" s="745"/>
      <c r="C21" s="756">
        <v>1</v>
      </c>
      <c r="D21" s="661" t="s">
        <v>376</v>
      </c>
      <c r="E21" s="17"/>
      <c r="F21" s="228"/>
      <c r="G21" s="210"/>
      <c r="H21" s="209" t="s">
        <v>0</v>
      </c>
      <c r="I21" s="209" t="s">
        <v>0</v>
      </c>
      <c r="J21" s="210"/>
      <c r="K21" s="211"/>
    </row>
    <row r="22" spans="1:11" ht="12.75">
      <c r="A22" s="412"/>
      <c r="B22" s="662"/>
      <c r="C22" s="662">
        <v>2</v>
      </c>
      <c r="D22" s="663" t="s">
        <v>377</v>
      </c>
      <c r="E22" s="22"/>
      <c r="F22" s="226"/>
      <c r="G22" s="212"/>
      <c r="H22" s="213" t="s">
        <v>0</v>
      </c>
      <c r="I22" s="213" t="s">
        <v>0</v>
      </c>
      <c r="J22" s="212"/>
      <c r="K22" s="214"/>
    </row>
    <row r="23" spans="1:11" ht="25.5">
      <c r="A23" s="412"/>
      <c r="B23" s="828" t="s">
        <v>7</v>
      </c>
      <c r="C23" s="828"/>
      <c r="D23" s="827" t="s">
        <v>378</v>
      </c>
      <c r="E23" s="125"/>
      <c r="F23" s="229"/>
      <c r="G23" s="215"/>
      <c r="H23" s="216" t="s">
        <v>0</v>
      </c>
      <c r="I23" s="216" t="s">
        <v>0</v>
      </c>
      <c r="J23" s="215"/>
      <c r="K23" s="217"/>
    </row>
    <row r="24" spans="1:11" ht="12.75">
      <c r="A24" s="412"/>
      <c r="B24" s="828" t="s">
        <v>8</v>
      </c>
      <c r="C24" s="828"/>
      <c r="D24" s="827" t="s">
        <v>379</v>
      </c>
      <c r="E24" s="125"/>
      <c r="F24" s="229"/>
      <c r="G24" s="215"/>
      <c r="H24" s="216" t="s">
        <v>0</v>
      </c>
      <c r="I24" s="216" t="s">
        <v>0</v>
      </c>
      <c r="J24" s="215"/>
      <c r="K24" s="217"/>
    </row>
    <row r="25" spans="1:11" ht="12.75">
      <c r="A25" s="412"/>
      <c r="B25" s="828" t="s">
        <v>22</v>
      </c>
      <c r="C25" s="828"/>
      <c r="D25" s="827" t="s">
        <v>380</v>
      </c>
      <c r="E25" s="125"/>
      <c r="F25" s="229"/>
      <c r="G25" s="215"/>
      <c r="H25" s="216" t="s">
        <v>0</v>
      </c>
      <c r="I25" s="216" t="s">
        <v>0</v>
      </c>
      <c r="J25" s="215"/>
      <c r="K25" s="217"/>
    </row>
    <row r="26" spans="1:11" ht="12.75">
      <c r="A26" s="412"/>
      <c r="B26" s="829" t="s">
        <v>9</v>
      </c>
      <c r="C26" s="829"/>
      <c r="D26" s="830" t="s">
        <v>381</v>
      </c>
      <c r="E26" s="583"/>
      <c r="F26" s="584"/>
      <c r="G26" s="585"/>
      <c r="H26" s="216" t="s">
        <v>0</v>
      </c>
      <c r="I26" s="216" t="s">
        <v>0</v>
      </c>
      <c r="J26" s="585"/>
      <c r="K26" s="586"/>
    </row>
    <row r="27" spans="1:11" ht="25.5">
      <c r="A27" s="412"/>
      <c r="B27" s="831" t="s">
        <v>23</v>
      </c>
      <c r="C27" s="831"/>
      <c r="D27" s="832" t="s">
        <v>382</v>
      </c>
      <c r="E27" s="580"/>
      <c r="F27" s="581"/>
      <c r="G27" s="212"/>
      <c r="H27" s="213" t="s">
        <v>0</v>
      </c>
      <c r="I27" s="213" t="s">
        <v>0</v>
      </c>
      <c r="J27" s="212"/>
      <c r="K27" s="214"/>
    </row>
    <row r="28" spans="1:11" ht="12.75">
      <c r="A28" s="412"/>
      <c r="B28" s="828" t="s">
        <v>11</v>
      </c>
      <c r="C28" s="828"/>
      <c r="D28" s="827" t="s">
        <v>383</v>
      </c>
      <c r="E28" s="125"/>
      <c r="F28" s="229"/>
      <c r="G28" s="215"/>
      <c r="H28" s="216" t="s">
        <v>0</v>
      </c>
      <c r="I28" s="216" t="s">
        <v>0</v>
      </c>
      <c r="J28" s="215"/>
      <c r="K28" s="217"/>
    </row>
    <row r="29" spans="1:11" ht="13.5" thickBot="1">
      <c r="A29" s="412"/>
      <c r="B29" s="745" t="s">
        <v>38</v>
      </c>
      <c r="C29" s="745"/>
      <c r="D29" s="833" t="s">
        <v>384</v>
      </c>
      <c r="E29" s="14"/>
      <c r="F29" s="224"/>
      <c r="G29" s="210"/>
      <c r="H29" s="216" t="s">
        <v>0</v>
      </c>
      <c r="I29" s="216" t="s">
        <v>0</v>
      </c>
      <c r="J29" s="210"/>
      <c r="K29" s="211"/>
    </row>
    <row r="30" spans="1:11" ht="13.5" thickBot="1">
      <c r="A30" s="587">
        <v>10</v>
      </c>
      <c r="B30" s="588"/>
      <c r="C30" s="589"/>
      <c r="D30" s="589" t="s">
        <v>385</v>
      </c>
      <c r="E30" s="589"/>
      <c r="F30" s="590"/>
      <c r="G30" s="591"/>
      <c r="H30" s="591"/>
      <c r="I30" s="591"/>
      <c r="J30" s="592">
        <f>J4+J7+J13+J14+J15+J16+J23+J24+J25+J26+J27+J28+J29</f>
        <v>0</v>
      </c>
      <c r="K30" s="582">
        <f>K4+K7+K13+K14+K15+K16+K23+K24+K25+K26+K27+K28+K29</f>
        <v>0</v>
      </c>
    </row>
  </sheetData>
  <sheetProtection/>
  <mergeCells count="2">
    <mergeCell ref="G3:K3"/>
    <mergeCell ref="G1:K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&amp;LPCDD/PCDF Inventory&amp;CReference Year: _____________________&amp;RCountry: ______________________</oddHeader>
    <oddFooter>&amp;L&amp;A&amp;C&amp;D&amp;RPage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D1" sqref="D1"/>
    </sheetView>
  </sheetViews>
  <sheetFormatPr defaultColWidth="12" defaultRowHeight="12.75"/>
  <cols>
    <col min="1" max="1" width="6.66015625" style="0" bestFit="1" customWidth="1"/>
    <col min="2" max="2" width="7" style="0" customWidth="1"/>
    <col min="3" max="3" width="6.66015625" style="0" customWidth="1"/>
    <col min="4" max="4" width="34" style="0" customWidth="1"/>
    <col min="5" max="5" width="9" style="0" customWidth="1"/>
    <col min="6" max="6" width="6.83203125" style="0" bestFit="1" customWidth="1"/>
    <col min="7" max="7" width="6" style="0" bestFit="1" customWidth="1"/>
    <col min="8" max="8" width="9" style="0" bestFit="1" customWidth="1"/>
    <col min="9" max="9" width="11.66015625" style="0" customWidth="1"/>
    <col min="10" max="10" width="12" style="0" customWidth="1"/>
    <col min="11" max="11" width="14.66015625" style="0" bestFit="1" customWidth="1"/>
    <col min="12" max="12" width="12.33203125" style="0" bestFit="1" customWidth="1"/>
    <col min="13" max="14" width="10.66015625" style="0" customWidth="1"/>
    <col min="15" max="15" width="12.5" style="0" customWidth="1"/>
    <col min="16" max="17" width="16.66015625" style="0" customWidth="1"/>
  </cols>
  <sheetData>
    <row r="1" spans="1:17" s="38" customFormat="1" ht="12.75">
      <c r="A1" s="521"/>
      <c r="B1" s="522"/>
      <c r="C1" s="495"/>
      <c r="D1" s="595" t="s">
        <v>82</v>
      </c>
      <c r="E1" s="851" t="s">
        <v>65</v>
      </c>
      <c r="F1" s="852"/>
      <c r="G1" s="852"/>
      <c r="H1" s="852"/>
      <c r="I1" s="852"/>
      <c r="J1" s="853"/>
      <c r="K1" s="82" t="s">
        <v>74</v>
      </c>
      <c r="L1" s="840" t="s">
        <v>78</v>
      </c>
      <c r="M1" s="841"/>
      <c r="N1" s="841"/>
      <c r="O1" s="841"/>
      <c r="P1" s="841"/>
      <c r="Q1" s="842"/>
    </row>
    <row r="2" spans="1:17" s="38" customFormat="1" ht="12.75">
      <c r="A2" s="523"/>
      <c r="B2" s="524"/>
      <c r="C2" s="496"/>
      <c r="D2" s="53"/>
      <c r="E2" s="43"/>
      <c r="F2" s="43"/>
      <c r="G2" s="42"/>
      <c r="H2" s="42"/>
      <c r="I2" s="849" t="s">
        <v>72</v>
      </c>
      <c r="J2" s="850"/>
      <c r="K2" s="83" t="s">
        <v>13</v>
      </c>
      <c r="L2" s="84" t="s">
        <v>76</v>
      </c>
      <c r="M2" s="84" t="s">
        <v>76</v>
      </c>
      <c r="N2" s="84" t="s">
        <v>76</v>
      </c>
      <c r="O2" s="84" t="s">
        <v>76</v>
      </c>
      <c r="P2" s="84" t="s">
        <v>76</v>
      </c>
      <c r="Q2" s="84" t="s">
        <v>76</v>
      </c>
    </row>
    <row r="3" spans="1:17" s="38" customFormat="1" ht="13.5" thickBot="1">
      <c r="A3" s="525" t="s">
        <v>40</v>
      </c>
      <c r="B3" s="526" t="s">
        <v>20</v>
      </c>
      <c r="C3" s="497" t="s">
        <v>41</v>
      </c>
      <c r="D3" s="56"/>
      <c r="E3" s="55" t="s">
        <v>67</v>
      </c>
      <c r="F3" s="55" t="s">
        <v>68</v>
      </c>
      <c r="G3" s="55" t="s">
        <v>69</v>
      </c>
      <c r="H3" s="8" t="s">
        <v>70</v>
      </c>
      <c r="I3" s="57" t="s">
        <v>71</v>
      </c>
      <c r="J3" s="81" t="s">
        <v>73</v>
      </c>
      <c r="K3" s="92"/>
      <c r="L3" s="107" t="s">
        <v>67</v>
      </c>
      <c r="M3" s="107" t="s">
        <v>68</v>
      </c>
      <c r="N3" s="107" t="s">
        <v>69</v>
      </c>
      <c r="O3" s="107" t="s">
        <v>70</v>
      </c>
      <c r="P3" s="107" t="s">
        <v>71</v>
      </c>
      <c r="Q3" s="107" t="s">
        <v>73</v>
      </c>
    </row>
    <row r="4" spans="1:17" s="38" customFormat="1" ht="12.75">
      <c r="A4" s="59">
        <v>1</v>
      </c>
      <c r="B4" s="60"/>
      <c r="C4" s="498"/>
      <c r="D4" s="61" t="s">
        <v>42</v>
      </c>
      <c r="E4" s="61"/>
      <c r="F4" s="61"/>
      <c r="G4" s="61"/>
      <c r="H4" s="61"/>
      <c r="I4" s="61"/>
      <c r="J4" s="474"/>
      <c r="K4" s="89"/>
      <c r="L4" s="108"/>
      <c r="M4" s="108"/>
      <c r="N4" s="108"/>
      <c r="O4" s="108"/>
      <c r="P4" s="108"/>
      <c r="Q4" s="108"/>
    </row>
    <row r="5" spans="1:17" s="38" customFormat="1" ht="12.75">
      <c r="A5" s="62"/>
      <c r="B5" s="37" t="s">
        <v>1</v>
      </c>
      <c r="C5" s="499"/>
      <c r="D5" s="63" t="s">
        <v>43</v>
      </c>
      <c r="E5" s="63"/>
      <c r="F5" s="63"/>
      <c r="G5" s="63"/>
      <c r="H5" s="63"/>
      <c r="I5" s="63"/>
      <c r="J5" s="78"/>
      <c r="K5" s="129">
        <f aca="true" t="shared" si="0" ref="K5:Q5">K6+K7+K8+K9</f>
        <v>0</v>
      </c>
      <c r="L5" s="116">
        <f t="shared" si="0"/>
        <v>0</v>
      </c>
      <c r="M5" s="86">
        <f t="shared" si="0"/>
        <v>0</v>
      </c>
      <c r="N5" s="86">
        <f t="shared" si="0"/>
        <v>0</v>
      </c>
      <c r="O5" s="86">
        <f t="shared" si="0"/>
        <v>0</v>
      </c>
      <c r="P5" s="116">
        <f t="shared" si="0"/>
        <v>0</v>
      </c>
      <c r="Q5" s="116">
        <f t="shared" si="0"/>
        <v>0</v>
      </c>
    </row>
    <row r="6" spans="1:17" s="201" customFormat="1" ht="25.5">
      <c r="A6" s="193"/>
      <c r="B6" s="194"/>
      <c r="C6" s="500">
        <v>1</v>
      </c>
      <c r="D6" s="195" t="s">
        <v>44</v>
      </c>
      <c r="E6" s="236">
        <v>3500</v>
      </c>
      <c r="F6" s="196"/>
      <c r="G6" s="196" t="s">
        <v>12</v>
      </c>
      <c r="H6" s="196" t="s">
        <v>12</v>
      </c>
      <c r="I6" s="196">
        <v>0</v>
      </c>
      <c r="J6" s="197">
        <v>75</v>
      </c>
      <c r="K6" s="198"/>
      <c r="L6" s="199">
        <f>E6*$K6/1000000</f>
        <v>0</v>
      </c>
      <c r="M6" s="200"/>
      <c r="N6" s="200"/>
      <c r="O6" s="200"/>
      <c r="P6" s="199">
        <f aca="true" t="shared" si="1" ref="P6:Q9">I6*$K6/1000000</f>
        <v>0</v>
      </c>
      <c r="Q6" s="199">
        <f t="shared" si="1"/>
        <v>0</v>
      </c>
    </row>
    <row r="7" spans="1:17" s="201" customFormat="1" ht="25.5">
      <c r="A7" s="193"/>
      <c r="B7" s="194"/>
      <c r="C7" s="500">
        <v>2</v>
      </c>
      <c r="D7" s="195" t="s">
        <v>45</v>
      </c>
      <c r="E7" s="196">
        <v>350</v>
      </c>
      <c r="F7" s="196"/>
      <c r="G7" s="196" t="s">
        <v>12</v>
      </c>
      <c r="H7" s="196" t="s">
        <v>12</v>
      </c>
      <c r="I7" s="196">
        <v>500</v>
      </c>
      <c r="J7" s="197">
        <v>15</v>
      </c>
      <c r="K7" s="198"/>
      <c r="L7" s="199">
        <f>E7*$K7/1000000</f>
        <v>0</v>
      </c>
      <c r="M7" s="200"/>
      <c r="N7" s="200"/>
      <c r="O7" s="200"/>
      <c r="P7" s="199">
        <f t="shared" si="1"/>
        <v>0</v>
      </c>
      <c r="Q7" s="199">
        <f t="shared" si="1"/>
        <v>0</v>
      </c>
    </row>
    <row r="8" spans="1:17" s="201" customFormat="1" ht="15" customHeight="1">
      <c r="A8" s="193"/>
      <c r="B8" s="194"/>
      <c r="C8" s="500">
        <v>3</v>
      </c>
      <c r="D8" s="195" t="s">
        <v>46</v>
      </c>
      <c r="E8" s="196">
        <v>30</v>
      </c>
      <c r="F8" s="196"/>
      <c r="G8" s="196" t="s">
        <v>12</v>
      </c>
      <c r="H8" s="196" t="s">
        <v>12</v>
      </c>
      <c r="I8" s="196">
        <v>200</v>
      </c>
      <c r="J8" s="197">
        <v>7</v>
      </c>
      <c r="K8" s="198"/>
      <c r="L8" s="199">
        <f>E8*$K8/1000000</f>
        <v>0</v>
      </c>
      <c r="M8" s="200"/>
      <c r="N8" s="200"/>
      <c r="O8" s="200"/>
      <c r="P8" s="199">
        <f t="shared" si="1"/>
        <v>0</v>
      </c>
      <c r="Q8" s="199">
        <f t="shared" si="1"/>
        <v>0</v>
      </c>
    </row>
    <row r="9" spans="1:17" s="201" customFormat="1" ht="25.5">
      <c r="A9" s="193"/>
      <c r="B9" s="238"/>
      <c r="C9" s="501">
        <v>4</v>
      </c>
      <c r="D9" s="202" t="s">
        <v>47</v>
      </c>
      <c r="E9" s="203">
        <v>0.5</v>
      </c>
      <c r="F9" s="203"/>
      <c r="G9" s="203" t="s">
        <v>12</v>
      </c>
      <c r="H9" s="203" t="s">
        <v>12</v>
      </c>
      <c r="I9" s="203">
        <v>15</v>
      </c>
      <c r="J9" s="204">
        <v>1.5</v>
      </c>
      <c r="K9" s="205"/>
      <c r="L9" s="206">
        <f>E9*$K9/1000000</f>
        <v>0</v>
      </c>
      <c r="M9" s="207"/>
      <c r="N9" s="207"/>
      <c r="O9" s="207"/>
      <c r="P9" s="206">
        <f t="shared" si="1"/>
        <v>0</v>
      </c>
      <c r="Q9" s="206">
        <f t="shared" si="1"/>
        <v>0</v>
      </c>
    </row>
    <row r="10" spans="1:17" s="38" customFormat="1" ht="13.5" customHeight="1">
      <c r="A10" s="62"/>
      <c r="B10" s="37" t="s">
        <v>2</v>
      </c>
      <c r="C10" s="499"/>
      <c r="D10" s="34" t="s">
        <v>48</v>
      </c>
      <c r="E10" s="63"/>
      <c r="F10" s="63"/>
      <c r="G10" s="63"/>
      <c r="H10" s="63"/>
      <c r="I10" s="63"/>
      <c r="J10" s="78"/>
      <c r="K10" s="129">
        <f aca="true" t="shared" si="2" ref="K10:Q10">K11+K12+K13+K14</f>
        <v>0</v>
      </c>
      <c r="L10" s="116">
        <f t="shared" si="2"/>
        <v>0</v>
      </c>
      <c r="M10" s="86">
        <f t="shared" si="2"/>
        <v>0</v>
      </c>
      <c r="N10" s="86">
        <f t="shared" si="2"/>
        <v>0</v>
      </c>
      <c r="O10" s="86">
        <f t="shared" si="2"/>
        <v>0</v>
      </c>
      <c r="P10" s="116">
        <f t="shared" si="2"/>
        <v>0</v>
      </c>
      <c r="Q10" s="116">
        <f t="shared" si="2"/>
        <v>0</v>
      </c>
    </row>
    <row r="11" spans="1:17" s="201" customFormat="1" ht="25.5">
      <c r="A11" s="193"/>
      <c r="B11" s="194"/>
      <c r="C11" s="500">
        <v>1</v>
      </c>
      <c r="D11" s="195" t="s">
        <v>44</v>
      </c>
      <c r="E11" s="236">
        <v>35000</v>
      </c>
      <c r="F11" s="196"/>
      <c r="G11" s="196" t="s">
        <v>12</v>
      </c>
      <c r="H11" s="196" t="s">
        <v>12</v>
      </c>
      <c r="I11" s="236">
        <v>9000</v>
      </c>
      <c r="J11" s="197"/>
      <c r="K11" s="198"/>
      <c r="L11" s="199">
        <f>E11*$K11/1000000</f>
        <v>0</v>
      </c>
      <c r="M11" s="200"/>
      <c r="N11" s="200"/>
      <c r="O11" s="200"/>
      <c r="P11" s="199">
        <f aca="true" t="shared" si="3" ref="P11:Q14">I11*$K11/1000000</f>
        <v>0</v>
      </c>
      <c r="Q11" s="199">
        <f t="shared" si="3"/>
        <v>0</v>
      </c>
    </row>
    <row r="12" spans="1:17" s="201" customFormat="1" ht="25.5">
      <c r="A12" s="193"/>
      <c r="B12" s="194"/>
      <c r="C12" s="500">
        <v>2</v>
      </c>
      <c r="D12" s="195" t="s">
        <v>45</v>
      </c>
      <c r="E12" s="196">
        <v>350</v>
      </c>
      <c r="F12" s="196"/>
      <c r="G12" s="196" t="s">
        <v>12</v>
      </c>
      <c r="H12" s="196" t="s">
        <v>12</v>
      </c>
      <c r="I12" s="236">
        <v>900</v>
      </c>
      <c r="J12" s="197"/>
      <c r="K12" s="198"/>
      <c r="L12" s="199">
        <f>E12*$K12/1000000</f>
        <v>0</v>
      </c>
      <c r="M12" s="200"/>
      <c r="N12" s="200"/>
      <c r="O12" s="200"/>
      <c r="P12" s="199">
        <f t="shared" si="3"/>
        <v>0</v>
      </c>
      <c r="Q12" s="199">
        <f t="shared" si="3"/>
        <v>0</v>
      </c>
    </row>
    <row r="13" spans="1:17" s="201" customFormat="1" ht="18" customHeight="1">
      <c r="A13" s="193"/>
      <c r="B13" s="194"/>
      <c r="C13" s="500">
        <v>3</v>
      </c>
      <c r="D13" s="195" t="s">
        <v>46</v>
      </c>
      <c r="E13" s="196">
        <v>10</v>
      </c>
      <c r="F13" s="196"/>
      <c r="G13" s="196" t="s">
        <v>12</v>
      </c>
      <c r="H13" s="196" t="s">
        <v>12</v>
      </c>
      <c r="I13" s="236">
        <v>450</v>
      </c>
      <c r="J13" s="197"/>
      <c r="K13" s="198"/>
      <c r="L13" s="199">
        <f>E13*$K13/1000000</f>
        <v>0</v>
      </c>
      <c r="M13" s="200"/>
      <c r="N13" s="200"/>
      <c r="O13" s="200"/>
      <c r="P13" s="199">
        <f t="shared" si="3"/>
        <v>0</v>
      </c>
      <c r="Q13" s="199">
        <f t="shared" si="3"/>
        <v>0</v>
      </c>
    </row>
    <row r="14" spans="1:17" s="201" customFormat="1" ht="25.5">
      <c r="A14" s="193"/>
      <c r="B14" s="238"/>
      <c r="C14" s="501">
        <v>4</v>
      </c>
      <c r="D14" s="202" t="s">
        <v>49</v>
      </c>
      <c r="E14" s="203">
        <v>0.75</v>
      </c>
      <c r="F14" s="203"/>
      <c r="G14" s="203" t="s">
        <v>12</v>
      </c>
      <c r="H14" s="203" t="s">
        <v>12</v>
      </c>
      <c r="I14" s="244">
        <v>30</v>
      </c>
      <c r="J14" s="204"/>
      <c r="K14" s="205"/>
      <c r="L14" s="245">
        <f>E14*$K14/1000000</f>
        <v>0</v>
      </c>
      <c r="M14" s="207"/>
      <c r="N14" s="207"/>
      <c r="O14" s="207"/>
      <c r="P14" s="206">
        <f t="shared" si="3"/>
        <v>0</v>
      </c>
      <c r="Q14" s="206">
        <f t="shared" si="3"/>
        <v>0</v>
      </c>
    </row>
    <row r="15" spans="1:17" s="38" customFormat="1" ht="12.75">
      <c r="A15" s="62"/>
      <c r="B15" s="37" t="s">
        <v>3</v>
      </c>
      <c r="C15" s="499"/>
      <c r="D15" s="843" t="s">
        <v>50</v>
      </c>
      <c r="E15" s="844"/>
      <c r="F15" s="845"/>
      <c r="G15" s="63"/>
      <c r="H15" s="63"/>
      <c r="I15" s="63"/>
      <c r="J15" s="78"/>
      <c r="K15" s="129">
        <f aca="true" t="shared" si="4" ref="K15:Q15">K16+K17+K18+K19</f>
        <v>0</v>
      </c>
      <c r="L15" s="116">
        <f t="shared" si="4"/>
        <v>0</v>
      </c>
      <c r="M15" s="86">
        <f t="shared" si="4"/>
        <v>0</v>
      </c>
      <c r="N15" s="86">
        <f t="shared" si="4"/>
        <v>0</v>
      </c>
      <c r="O15" s="86">
        <f t="shared" si="4"/>
        <v>0</v>
      </c>
      <c r="P15" s="116">
        <f t="shared" si="4"/>
        <v>0</v>
      </c>
      <c r="Q15" s="116">
        <f t="shared" si="4"/>
        <v>0</v>
      </c>
    </row>
    <row r="16" spans="1:17" s="201" customFormat="1" ht="25.5">
      <c r="A16" s="193"/>
      <c r="B16" s="194"/>
      <c r="C16" s="500">
        <v>1</v>
      </c>
      <c r="D16" s="195" t="s">
        <v>51</v>
      </c>
      <c r="E16" s="236">
        <v>40000</v>
      </c>
      <c r="F16" s="196"/>
      <c r="G16" s="196" t="s">
        <v>12</v>
      </c>
      <c r="H16" s="196" t="s">
        <v>12</v>
      </c>
      <c r="I16" s="236"/>
      <c r="J16" s="197">
        <v>200</v>
      </c>
      <c r="K16" s="198"/>
      <c r="L16" s="199">
        <f>E16*$K16/1000000</f>
        <v>0</v>
      </c>
      <c r="M16" s="200"/>
      <c r="N16" s="200"/>
      <c r="O16" s="200"/>
      <c r="P16" s="199">
        <f aca="true" t="shared" si="5" ref="P16:Q19">I16*$K16/1000000</f>
        <v>0</v>
      </c>
      <c r="Q16" s="199">
        <f t="shared" si="5"/>
        <v>0</v>
      </c>
    </row>
    <row r="17" spans="1:17" s="201" customFormat="1" ht="25.5">
      <c r="A17" s="193"/>
      <c r="B17" s="194"/>
      <c r="C17" s="500">
        <v>2</v>
      </c>
      <c r="D17" s="195" t="s">
        <v>53</v>
      </c>
      <c r="E17" s="236">
        <v>3000</v>
      </c>
      <c r="F17" s="196"/>
      <c r="G17" s="196" t="s">
        <v>12</v>
      </c>
      <c r="H17" s="196" t="s">
        <v>12</v>
      </c>
      <c r="I17" s="236"/>
      <c r="J17" s="197">
        <v>20</v>
      </c>
      <c r="K17" s="198"/>
      <c r="L17" s="199">
        <f>E17*$K17/1000000</f>
        <v>0</v>
      </c>
      <c r="M17" s="200"/>
      <c r="N17" s="200"/>
      <c r="O17" s="200"/>
      <c r="P17" s="199">
        <f t="shared" si="5"/>
        <v>0</v>
      </c>
      <c r="Q17" s="199">
        <f t="shared" si="5"/>
        <v>0</v>
      </c>
    </row>
    <row r="18" spans="1:17" s="201" customFormat="1" ht="25.5">
      <c r="A18" s="193"/>
      <c r="B18" s="194"/>
      <c r="C18" s="500">
        <v>3</v>
      </c>
      <c r="D18" s="195" t="s">
        <v>54</v>
      </c>
      <c r="E18" s="196">
        <v>525</v>
      </c>
      <c r="F18" s="196"/>
      <c r="G18" s="196" t="s">
        <v>12</v>
      </c>
      <c r="H18" s="196" t="s">
        <v>12</v>
      </c>
      <c r="I18" s="236">
        <v>920</v>
      </c>
      <c r="J18" s="197" t="s">
        <v>10</v>
      </c>
      <c r="K18" s="198"/>
      <c r="L18" s="199">
        <f>E18*$K18/1000000</f>
        <v>0</v>
      </c>
      <c r="M18" s="200"/>
      <c r="N18" s="200"/>
      <c r="O18" s="200"/>
      <c r="P18" s="199">
        <f t="shared" si="5"/>
        <v>0</v>
      </c>
      <c r="Q18" s="199"/>
    </row>
    <row r="19" spans="1:17" s="201" customFormat="1" ht="25.5">
      <c r="A19" s="193"/>
      <c r="B19" s="238"/>
      <c r="C19" s="501">
        <v>4</v>
      </c>
      <c r="D19" s="202" t="s">
        <v>52</v>
      </c>
      <c r="E19" s="203">
        <v>1</v>
      </c>
      <c r="F19" s="203"/>
      <c r="G19" s="203" t="s">
        <v>12</v>
      </c>
      <c r="H19" s="203" t="s">
        <v>12</v>
      </c>
      <c r="I19" s="244">
        <v>150</v>
      </c>
      <c r="J19" s="204"/>
      <c r="K19" s="205"/>
      <c r="L19" s="206">
        <f>E19*K19/1000000</f>
        <v>0</v>
      </c>
      <c r="M19" s="207"/>
      <c r="N19" s="207"/>
      <c r="O19" s="207"/>
      <c r="P19" s="206">
        <f t="shared" si="5"/>
        <v>0</v>
      </c>
      <c r="Q19" s="206">
        <f t="shared" si="5"/>
        <v>0</v>
      </c>
    </row>
    <row r="20" spans="1:17" s="38" customFormat="1" ht="12.75" customHeight="1">
      <c r="A20" s="62"/>
      <c r="B20" s="37" t="s">
        <v>4</v>
      </c>
      <c r="C20" s="499"/>
      <c r="D20" s="846" t="s">
        <v>55</v>
      </c>
      <c r="E20" s="847"/>
      <c r="F20" s="847"/>
      <c r="G20" s="848"/>
      <c r="H20" s="63"/>
      <c r="I20" s="63"/>
      <c r="J20" s="78"/>
      <c r="K20" s="129">
        <f aca="true" t="shared" si="6" ref="K20:Q20">K21+K22+K23</f>
        <v>0</v>
      </c>
      <c r="L20" s="116">
        <f t="shared" si="6"/>
        <v>0</v>
      </c>
      <c r="M20" s="86">
        <f t="shared" si="6"/>
        <v>0</v>
      </c>
      <c r="N20" s="86">
        <f t="shared" si="6"/>
        <v>0</v>
      </c>
      <c r="O20" s="86">
        <f t="shared" si="6"/>
        <v>0</v>
      </c>
      <c r="P20" s="116">
        <f t="shared" si="6"/>
        <v>0</v>
      </c>
      <c r="Q20" s="116">
        <f t="shared" si="6"/>
        <v>0</v>
      </c>
    </row>
    <row r="21" spans="1:17" s="201" customFormat="1" ht="25.5">
      <c r="A21" s="193"/>
      <c r="B21" s="194"/>
      <c r="C21" s="500">
        <v>1</v>
      </c>
      <c r="D21" s="195" t="s">
        <v>51</v>
      </c>
      <c r="E21" s="236">
        <v>1000</v>
      </c>
      <c r="F21" s="196"/>
      <c r="G21" s="196" t="s">
        <v>12</v>
      </c>
      <c r="H21" s="196" t="s">
        <v>12</v>
      </c>
      <c r="I21" s="196" t="s">
        <v>10</v>
      </c>
      <c r="J21" s="197" t="s">
        <v>10</v>
      </c>
      <c r="K21" s="198"/>
      <c r="L21" s="199">
        <f>E21*$K21/1000000</f>
        <v>0</v>
      </c>
      <c r="M21" s="200"/>
      <c r="N21" s="200"/>
      <c r="O21" s="200"/>
      <c r="P21" s="199"/>
      <c r="Q21" s="199"/>
    </row>
    <row r="22" spans="1:17" s="201" customFormat="1" ht="25.5">
      <c r="A22" s="193"/>
      <c r="B22" s="194"/>
      <c r="C22" s="500">
        <v>2</v>
      </c>
      <c r="D22" s="195" t="s">
        <v>56</v>
      </c>
      <c r="E22" s="196">
        <v>50</v>
      </c>
      <c r="F22" s="196"/>
      <c r="G22" s="196" t="s">
        <v>12</v>
      </c>
      <c r="H22" s="196" t="s">
        <v>12</v>
      </c>
      <c r="I22" s="196" t="s">
        <v>10</v>
      </c>
      <c r="J22" s="197" t="s">
        <v>10</v>
      </c>
      <c r="K22" s="198"/>
      <c r="L22" s="199">
        <f>E22*$K22/1000000</f>
        <v>0</v>
      </c>
      <c r="M22" s="200"/>
      <c r="N22" s="200"/>
      <c r="O22" s="200"/>
      <c r="P22" s="199"/>
      <c r="Q22" s="199"/>
    </row>
    <row r="23" spans="1:17" s="201" customFormat="1" ht="25.5">
      <c r="A23" s="193"/>
      <c r="B23" s="238"/>
      <c r="C23" s="501">
        <v>3</v>
      </c>
      <c r="D23" s="202" t="s">
        <v>57</v>
      </c>
      <c r="E23" s="203">
        <v>1</v>
      </c>
      <c r="F23" s="203"/>
      <c r="G23" s="203" t="s">
        <v>12</v>
      </c>
      <c r="H23" s="203" t="s">
        <v>12</v>
      </c>
      <c r="I23" s="203">
        <v>150</v>
      </c>
      <c r="J23" s="204"/>
      <c r="K23" s="205"/>
      <c r="L23" s="206">
        <f>E23*$K23/1000000</f>
        <v>0</v>
      </c>
      <c r="M23" s="207"/>
      <c r="N23" s="207"/>
      <c r="O23" s="207"/>
      <c r="P23" s="206">
        <f>I23*$K23/1000000</f>
        <v>0</v>
      </c>
      <c r="Q23" s="206">
        <f>J23*$K23/1000000</f>
        <v>0</v>
      </c>
    </row>
    <row r="24" spans="1:17" s="38" customFormat="1" ht="14.25" customHeight="1">
      <c r="A24" s="62"/>
      <c r="B24" s="37" t="s">
        <v>5</v>
      </c>
      <c r="C24" s="499"/>
      <c r="D24" s="34" t="s">
        <v>60</v>
      </c>
      <c r="E24" s="63"/>
      <c r="F24" s="63"/>
      <c r="G24" s="63"/>
      <c r="H24" s="63"/>
      <c r="I24" s="63"/>
      <c r="J24" s="78"/>
      <c r="K24" s="129">
        <f aca="true" t="shared" si="7" ref="K24:Q24">K25+K26+K27</f>
        <v>0</v>
      </c>
      <c r="L24" s="116">
        <f t="shared" si="7"/>
        <v>0</v>
      </c>
      <c r="M24" s="86">
        <f t="shared" si="7"/>
        <v>0</v>
      </c>
      <c r="N24" s="86">
        <f t="shared" si="7"/>
        <v>0</v>
      </c>
      <c r="O24" s="86">
        <f t="shared" si="7"/>
        <v>0</v>
      </c>
      <c r="P24" s="116">
        <f t="shared" si="7"/>
        <v>0</v>
      </c>
      <c r="Q24" s="116">
        <f t="shared" si="7"/>
        <v>0</v>
      </c>
    </row>
    <row r="25" spans="1:17" s="201" customFormat="1" ht="25.5">
      <c r="A25" s="193"/>
      <c r="B25" s="194"/>
      <c r="C25" s="500">
        <v>1</v>
      </c>
      <c r="D25" s="195" t="s">
        <v>61</v>
      </c>
      <c r="E25" s="196">
        <v>50</v>
      </c>
      <c r="F25" s="196"/>
      <c r="G25" s="196" t="s">
        <v>12</v>
      </c>
      <c r="H25" s="196" t="s">
        <v>12</v>
      </c>
      <c r="I25" s="196">
        <v>23</v>
      </c>
      <c r="J25" s="197"/>
      <c r="K25" s="198"/>
      <c r="L25" s="199">
        <f>E25*$K25/1000000</f>
        <v>0</v>
      </c>
      <c r="M25" s="200"/>
      <c r="N25" s="200"/>
      <c r="O25" s="200"/>
      <c r="P25" s="199">
        <f aca="true" t="shared" si="8" ref="P25:Q27">I25*$K25/1000000</f>
        <v>0</v>
      </c>
      <c r="Q25" s="199">
        <f t="shared" si="8"/>
        <v>0</v>
      </c>
    </row>
    <row r="26" spans="1:17" s="201" customFormat="1" ht="12.75">
      <c r="A26" s="193"/>
      <c r="B26" s="194"/>
      <c r="C26" s="500">
        <v>2</v>
      </c>
      <c r="D26" s="195" t="s">
        <v>58</v>
      </c>
      <c r="E26" s="196">
        <v>4</v>
      </c>
      <c r="F26" s="196"/>
      <c r="G26" s="196" t="s">
        <v>12</v>
      </c>
      <c r="H26" s="196" t="s">
        <v>12</v>
      </c>
      <c r="I26" s="196">
        <v>0.5</v>
      </c>
      <c r="J26" s="197"/>
      <c r="K26" s="198"/>
      <c r="L26" s="199">
        <f>E26*$K26/1000000</f>
        <v>0</v>
      </c>
      <c r="M26" s="200"/>
      <c r="N26" s="200"/>
      <c r="O26" s="200"/>
      <c r="P26" s="199">
        <f t="shared" si="8"/>
        <v>0</v>
      </c>
      <c r="Q26" s="199">
        <f t="shared" si="8"/>
        <v>0</v>
      </c>
    </row>
    <row r="27" spans="1:17" s="38" customFormat="1" ht="12.75">
      <c r="A27" s="36"/>
      <c r="B27" s="44"/>
      <c r="C27" s="502">
        <v>3</v>
      </c>
      <c r="D27" s="21" t="s">
        <v>59</v>
      </c>
      <c r="E27" s="45">
        <v>0.4</v>
      </c>
      <c r="F27" s="45"/>
      <c r="G27" s="45" t="s">
        <v>12</v>
      </c>
      <c r="H27" s="45" t="s">
        <v>12</v>
      </c>
      <c r="I27" s="45">
        <v>0.5</v>
      </c>
      <c r="J27" s="77"/>
      <c r="K27" s="127"/>
      <c r="L27" s="122">
        <f>E27*$K27/1000000</f>
        <v>0</v>
      </c>
      <c r="M27" s="109"/>
      <c r="N27" s="109"/>
      <c r="O27" s="109"/>
      <c r="P27" s="122">
        <f t="shared" si="8"/>
        <v>0</v>
      </c>
      <c r="Q27" s="122">
        <f t="shared" si="8"/>
        <v>0</v>
      </c>
    </row>
    <row r="28" spans="1:17" s="38" customFormat="1" ht="12.75" customHeight="1">
      <c r="A28" s="62"/>
      <c r="B28" s="37" t="s">
        <v>6</v>
      </c>
      <c r="C28" s="499"/>
      <c r="D28" s="843" t="s">
        <v>62</v>
      </c>
      <c r="E28" s="844"/>
      <c r="F28" s="844"/>
      <c r="G28" s="844"/>
      <c r="H28" s="845"/>
      <c r="I28" s="63"/>
      <c r="J28" s="78"/>
      <c r="K28" s="129">
        <f aca="true" t="shared" si="9" ref="K28:Q28">K29+K30+K31</f>
        <v>0</v>
      </c>
      <c r="L28" s="116">
        <f t="shared" si="9"/>
        <v>0</v>
      </c>
      <c r="M28" s="86">
        <f t="shared" si="9"/>
        <v>0</v>
      </c>
      <c r="N28" s="86">
        <f t="shared" si="9"/>
        <v>0</v>
      </c>
      <c r="O28" s="86">
        <f t="shared" si="9"/>
        <v>0</v>
      </c>
      <c r="P28" s="116">
        <f t="shared" si="9"/>
        <v>0</v>
      </c>
      <c r="Q28" s="116">
        <f t="shared" si="9"/>
        <v>0</v>
      </c>
    </row>
    <row r="29" spans="1:17" s="201" customFormat="1" ht="25.5">
      <c r="A29" s="193"/>
      <c r="B29" s="194"/>
      <c r="C29" s="500">
        <v>1</v>
      </c>
      <c r="D29" s="195" t="s">
        <v>63</v>
      </c>
      <c r="E29" s="196">
        <v>100</v>
      </c>
      <c r="F29" s="196"/>
      <c r="G29" s="196" t="s">
        <v>12</v>
      </c>
      <c r="H29" s="196" t="s">
        <v>12</v>
      </c>
      <c r="I29" s="236">
        <v>1000</v>
      </c>
      <c r="J29" s="197"/>
      <c r="K29" s="198"/>
      <c r="L29" s="199">
        <f>E29*$K29/1000000</f>
        <v>0</v>
      </c>
      <c r="M29" s="200"/>
      <c r="N29" s="200"/>
      <c r="O29" s="200"/>
      <c r="P29" s="199">
        <f aca="true" t="shared" si="10" ref="P29:Q31">I29*$K29/1000000</f>
        <v>0</v>
      </c>
      <c r="Q29" s="199">
        <f t="shared" si="10"/>
        <v>0</v>
      </c>
    </row>
    <row r="30" spans="1:17" s="201" customFormat="1" ht="12.75">
      <c r="A30" s="193"/>
      <c r="B30" s="194"/>
      <c r="C30" s="500">
        <v>2</v>
      </c>
      <c r="D30" s="195" t="s">
        <v>58</v>
      </c>
      <c r="E30" s="196">
        <v>10</v>
      </c>
      <c r="F30" s="196"/>
      <c r="G30" s="196" t="s">
        <v>12</v>
      </c>
      <c r="H30" s="196" t="s">
        <v>12</v>
      </c>
      <c r="I30" s="196">
        <v>10</v>
      </c>
      <c r="J30" s="197"/>
      <c r="K30" s="198"/>
      <c r="L30" s="199">
        <f>E30*$K30/1000000</f>
        <v>0</v>
      </c>
      <c r="M30" s="200"/>
      <c r="N30" s="200"/>
      <c r="O30" s="200"/>
      <c r="P30" s="199">
        <f t="shared" si="10"/>
        <v>0</v>
      </c>
      <c r="Q30" s="199">
        <f t="shared" si="10"/>
        <v>0</v>
      </c>
    </row>
    <row r="31" spans="1:17" s="201" customFormat="1" ht="12.75">
      <c r="A31" s="193"/>
      <c r="B31" s="238"/>
      <c r="C31" s="501">
        <v>3</v>
      </c>
      <c r="D31" s="202" t="s">
        <v>59</v>
      </c>
      <c r="E31" s="203">
        <v>1</v>
      </c>
      <c r="F31" s="203"/>
      <c r="G31" s="203" t="s">
        <v>12</v>
      </c>
      <c r="H31" s="203" t="s">
        <v>12</v>
      </c>
      <c r="I31" s="203">
        <v>0.2</v>
      </c>
      <c r="J31" s="204"/>
      <c r="K31" s="205"/>
      <c r="L31" s="206">
        <f>E31*$K31/1000000</f>
        <v>0</v>
      </c>
      <c r="M31" s="207"/>
      <c r="N31" s="207"/>
      <c r="O31" s="207"/>
      <c r="P31" s="206">
        <f t="shared" si="10"/>
        <v>0</v>
      </c>
      <c r="Q31" s="206">
        <f t="shared" si="10"/>
        <v>0</v>
      </c>
    </row>
    <row r="32" spans="1:17" s="38" customFormat="1" ht="12.75">
      <c r="A32" s="62"/>
      <c r="B32" s="37" t="s">
        <v>7</v>
      </c>
      <c r="C32" s="499"/>
      <c r="D32" s="34" t="s">
        <v>64</v>
      </c>
      <c r="E32" s="63"/>
      <c r="F32" s="63"/>
      <c r="G32" s="63"/>
      <c r="H32" s="63"/>
      <c r="I32" s="63"/>
      <c r="J32" s="78"/>
      <c r="K32" s="129">
        <f aca="true" t="shared" si="11" ref="K32:Q32">K33+K34+K35</f>
        <v>0</v>
      </c>
      <c r="L32" s="116">
        <f t="shared" si="11"/>
        <v>0</v>
      </c>
      <c r="M32" s="86">
        <f t="shared" si="11"/>
        <v>0</v>
      </c>
      <c r="N32" s="86">
        <f t="shared" si="11"/>
        <v>0</v>
      </c>
      <c r="O32" s="86">
        <f t="shared" si="11"/>
        <v>0</v>
      </c>
      <c r="P32" s="116">
        <f t="shared" si="11"/>
        <v>0</v>
      </c>
      <c r="Q32" s="116">
        <f t="shared" si="11"/>
        <v>0</v>
      </c>
    </row>
    <row r="33" spans="1:17" s="201" customFormat="1" ht="25.5">
      <c r="A33" s="193"/>
      <c r="B33" s="194"/>
      <c r="C33" s="500">
        <v>1</v>
      </c>
      <c r="D33" s="195" t="s">
        <v>61</v>
      </c>
      <c r="E33" s="196">
        <v>500</v>
      </c>
      <c r="F33" s="196"/>
      <c r="G33" s="196" t="s">
        <v>12</v>
      </c>
      <c r="H33" s="196" t="s">
        <v>12</v>
      </c>
      <c r="I33" s="564" t="s">
        <v>10</v>
      </c>
      <c r="J33" s="197" t="s">
        <v>10</v>
      </c>
      <c r="K33" s="198"/>
      <c r="L33" s="199">
        <f>E33*$K33/1000000</f>
        <v>0</v>
      </c>
      <c r="M33" s="200"/>
      <c r="N33" s="200"/>
      <c r="O33" s="200"/>
      <c r="P33" s="199"/>
      <c r="Q33" s="199"/>
    </row>
    <row r="34" spans="1:17" s="201" customFormat="1" ht="12.75">
      <c r="A34" s="193"/>
      <c r="B34" s="194"/>
      <c r="C34" s="500">
        <v>2</v>
      </c>
      <c r="D34" s="195" t="s">
        <v>58</v>
      </c>
      <c r="E34" s="196">
        <v>50</v>
      </c>
      <c r="F34" s="196"/>
      <c r="G34" s="196" t="s">
        <v>12</v>
      </c>
      <c r="H34" s="196" t="s">
        <v>12</v>
      </c>
      <c r="I34" s="564" t="s">
        <v>10</v>
      </c>
      <c r="J34" s="197" t="s">
        <v>10</v>
      </c>
      <c r="K34" s="198"/>
      <c r="L34" s="199">
        <f>E34*$K34/1000000</f>
        <v>0</v>
      </c>
      <c r="M34" s="200"/>
      <c r="N34" s="200"/>
      <c r="O34" s="200"/>
      <c r="P34" s="199"/>
      <c r="Q34" s="199"/>
    </row>
    <row r="35" spans="1:17" s="201" customFormat="1" ht="13.5" thickBot="1">
      <c r="A35" s="246"/>
      <c r="B35" s="247"/>
      <c r="C35" s="503">
        <v>3</v>
      </c>
      <c r="D35" s="248" t="s">
        <v>59</v>
      </c>
      <c r="E35" s="249">
        <v>5</v>
      </c>
      <c r="F35" s="249"/>
      <c r="G35" s="249" t="s">
        <v>12</v>
      </c>
      <c r="H35" s="250" t="s">
        <v>12</v>
      </c>
      <c r="I35" s="565" t="s">
        <v>10</v>
      </c>
      <c r="J35" s="265" t="s">
        <v>10</v>
      </c>
      <c r="K35" s="251"/>
      <c r="L35" s="252">
        <f>E35*K35/1000000</f>
        <v>0</v>
      </c>
      <c r="M35" s="253"/>
      <c r="N35" s="253"/>
      <c r="O35" s="253"/>
      <c r="P35" s="199"/>
      <c r="Q35" s="199"/>
    </row>
    <row r="36" spans="1:17" ht="13.5" thickBot="1">
      <c r="A36" s="46">
        <v>1</v>
      </c>
      <c r="B36" s="47"/>
      <c r="C36" s="47"/>
      <c r="D36" s="48" t="s">
        <v>42</v>
      </c>
      <c r="E36" s="48"/>
      <c r="F36" s="48"/>
      <c r="G36" s="48"/>
      <c r="H36" s="48"/>
      <c r="I36" s="48"/>
      <c r="J36" s="49"/>
      <c r="K36" s="130"/>
      <c r="L36" s="117">
        <f aca="true" t="shared" si="12" ref="L36:Q36">L5+L10+L15+L20+L24+L28+L32</f>
        <v>0</v>
      </c>
      <c r="M36" s="50">
        <f t="shared" si="12"/>
        <v>0</v>
      </c>
      <c r="N36" s="50">
        <f t="shared" si="12"/>
        <v>0</v>
      </c>
      <c r="O36" s="50">
        <f t="shared" si="12"/>
        <v>0</v>
      </c>
      <c r="P36" s="117">
        <f t="shared" si="12"/>
        <v>0</v>
      </c>
      <c r="Q36" s="117">
        <f t="shared" si="12"/>
        <v>0</v>
      </c>
    </row>
    <row r="37" spans="16:17" ht="12.75">
      <c r="P37" s="838">
        <f>P36+Q36</f>
        <v>0</v>
      </c>
      <c r="Q37" s="839"/>
    </row>
    <row r="38" ht="12.75">
      <c r="P38" s="126"/>
    </row>
  </sheetData>
  <sheetProtection/>
  <mergeCells count="7">
    <mergeCell ref="P37:Q37"/>
    <mergeCell ref="L1:Q1"/>
    <mergeCell ref="D15:F15"/>
    <mergeCell ref="D20:G20"/>
    <mergeCell ref="D28:H28"/>
    <mergeCell ref="I2:J2"/>
    <mergeCell ref="E1:J1"/>
  </mergeCells>
  <printOptions/>
  <pageMargins left="0.25" right="0.25" top="0.75" bottom="0.6" header="0.242125985" footer="0.225985"/>
  <pageSetup horizontalDpi="600" verticalDpi="600" orientation="landscape" paperSize="9" scale="78" r:id="rId1"/>
  <headerFooter alignWithMargins="0">
    <oddHeader>&amp;LPCDD/PCDF Inventory&amp;CReference Year: ________________&amp;RCountry: __________________</oddHeader>
    <oddFooter>&amp;L&amp;A&amp;C&amp;D&amp;RPage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C43">
      <selection activeCell="K25" sqref="K25"/>
    </sheetView>
  </sheetViews>
  <sheetFormatPr defaultColWidth="12" defaultRowHeight="12.75"/>
  <cols>
    <col min="1" max="1" width="6.66015625" style="0" bestFit="1" customWidth="1"/>
    <col min="2" max="2" width="5.66015625" style="0" customWidth="1"/>
    <col min="3" max="3" width="7.66015625" style="0" customWidth="1"/>
    <col min="4" max="4" width="53.83203125" style="0" customWidth="1"/>
    <col min="5" max="5" width="8.33203125" style="0" bestFit="1" customWidth="1"/>
    <col min="6" max="6" width="7.83203125" style="0" bestFit="1" customWidth="1"/>
    <col min="7" max="7" width="6.33203125" style="0" bestFit="1" customWidth="1"/>
    <col min="8" max="8" width="9.66015625" style="0" bestFit="1" customWidth="1"/>
    <col min="9" max="9" width="10" style="0" bestFit="1" customWidth="1"/>
    <col min="10" max="10" width="16" style="0" bestFit="1" customWidth="1"/>
    <col min="11" max="11" width="14.66015625" style="0" customWidth="1"/>
    <col min="12" max="13" width="15.33203125" style="0" customWidth="1"/>
    <col min="14" max="14" width="15" style="0" customWidth="1"/>
    <col min="15" max="15" width="17.66015625" style="0" customWidth="1"/>
  </cols>
  <sheetData>
    <row r="1" spans="1:15" s="201" customFormat="1" ht="12.75">
      <c r="A1" s="426"/>
      <c r="B1" s="425"/>
      <c r="C1" s="425"/>
      <c r="D1" s="527" t="s">
        <v>81</v>
      </c>
      <c r="E1" s="854" t="s">
        <v>65</v>
      </c>
      <c r="F1" s="855"/>
      <c r="G1" s="855"/>
      <c r="H1" s="855"/>
      <c r="I1" s="856"/>
      <c r="J1" s="427" t="s">
        <v>74</v>
      </c>
      <c r="K1" s="857" t="s">
        <v>78</v>
      </c>
      <c r="L1" s="858"/>
      <c r="M1" s="858"/>
      <c r="N1" s="858"/>
      <c r="O1" s="859"/>
    </row>
    <row r="2" spans="1:15" s="201" customFormat="1" ht="13.5" thickBot="1">
      <c r="A2" s="525" t="s">
        <v>40</v>
      </c>
      <c r="B2" s="526" t="s">
        <v>20</v>
      </c>
      <c r="C2" s="247" t="s">
        <v>41</v>
      </c>
      <c r="D2" s="249"/>
      <c r="E2" s="247" t="s">
        <v>67</v>
      </c>
      <c r="F2" s="55" t="s">
        <v>68</v>
      </c>
      <c r="G2" s="55" t="s">
        <v>69</v>
      </c>
      <c r="H2" s="263" t="s">
        <v>70</v>
      </c>
      <c r="I2" s="475" t="s">
        <v>72</v>
      </c>
      <c r="J2" s="428" t="s">
        <v>13</v>
      </c>
      <c r="K2" s="429" t="s">
        <v>76</v>
      </c>
      <c r="L2" s="429" t="s">
        <v>76</v>
      </c>
      <c r="M2" s="429" t="s">
        <v>76</v>
      </c>
      <c r="N2" s="429" t="s">
        <v>76</v>
      </c>
      <c r="O2" s="429" t="s">
        <v>76</v>
      </c>
    </row>
    <row r="3" spans="1:15" s="201" customFormat="1" ht="13.5" thickBot="1">
      <c r="A3" s="430">
        <v>2</v>
      </c>
      <c r="B3" s="431"/>
      <c r="C3" s="432"/>
      <c r="D3" s="433" t="s">
        <v>84</v>
      </c>
      <c r="E3" s="434"/>
      <c r="F3" s="433"/>
      <c r="G3" s="433"/>
      <c r="H3" s="433"/>
      <c r="I3" s="476"/>
      <c r="J3" s="435"/>
      <c r="K3" s="436" t="s">
        <v>67</v>
      </c>
      <c r="L3" s="436" t="s">
        <v>68</v>
      </c>
      <c r="M3" s="436" t="s">
        <v>69</v>
      </c>
      <c r="N3" s="436" t="s">
        <v>70</v>
      </c>
      <c r="O3" s="436" t="s">
        <v>72</v>
      </c>
    </row>
    <row r="4" spans="1:15" s="201" customFormat="1" ht="12.75">
      <c r="A4" s="193"/>
      <c r="B4" s="271" t="s">
        <v>1</v>
      </c>
      <c r="C4" s="376"/>
      <c r="D4" s="449" t="s">
        <v>85</v>
      </c>
      <c r="E4" s="379"/>
      <c r="F4" s="380"/>
      <c r="G4" s="380"/>
      <c r="H4" s="380"/>
      <c r="I4" s="477"/>
      <c r="J4" s="241">
        <f aca="true" t="shared" si="0" ref="J4:O4">J5+J6+J7</f>
        <v>0</v>
      </c>
      <c r="K4" s="318">
        <f t="shared" si="0"/>
        <v>0</v>
      </c>
      <c r="L4" s="242">
        <f t="shared" si="0"/>
        <v>0</v>
      </c>
      <c r="M4" s="242">
        <f t="shared" si="0"/>
        <v>0</v>
      </c>
      <c r="N4" s="242">
        <f t="shared" si="0"/>
        <v>0</v>
      </c>
      <c r="O4" s="322">
        <f t="shared" si="0"/>
        <v>0</v>
      </c>
    </row>
    <row r="5" spans="1:15" s="201" customFormat="1" ht="12.75">
      <c r="A5" s="193"/>
      <c r="B5" s="194"/>
      <c r="C5" s="377">
        <v>1</v>
      </c>
      <c r="D5" s="606" t="s">
        <v>86</v>
      </c>
      <c r="E5" s="379">
        <v>20</v>
      </c>
      <c r="F5" s="380" t="s">
        <v>10</v>
      </c>
      <c r="G5" s="380" t="s">
        <v>10</v>
      </c>
      <c r="H5" s="380" t="s">
        <v>10</v>
      </c>
      <c r="I5" s="477">
        <v>0.003</v>
      </c>
      <c r="J5" s="198"/>
      <c r="K5" s="199">
        <f>E5*$J5/1000000</f>
        <v>0</v>
      </c>
      <c r="L5" s="200"/>
      <c r="M5" s="200"/>
      <c r="N5" s="200"/>
      <c r="O5" s="199">
        <f>I5*$J5/1000000</f>
        <v>0</v>
      </c>
    </row>
    <row r="6" spans="1:15" s="201" customFormat="1" ht="12.75">
      <c r="A6" s="193"/>
      <c r="B6" s="194"/>
      <c r="C6" s="377">
        <v>2</v>
      </c>
      <c r="D6" s="380" t="s">
        <v>87</v>
      </c>
      <c r="E6" s="379">
        <v>5</v>
      </c>
      <c r="F6" s="380" t="s">
        <v>10</v>
      </c>
      <c r="G6" s="380" t="s">
        <v>10</v>
      </c>
      <c r="H6" s="380" t="s">
        <v>10</v>
      </c>
      <c r="I6" s="607">
        <v>1</v>
      </c>
      <c r="J6" s="198"/>
      <c r="K6" s="199">
        <f>E6*$J6/1000000</f>
        <v>0</v>
      </c>
      <c r="L6" s="200"/>
      <c r="M6" s="200"/>
      <c r="N6" s="200"/>
      <c r="O6" s="199">
        <f>I6*$J6/1000000</f>
        <v>0</v>
      </c>
    </row>
    <row r="7" spans="1:15" s="201" customFormat="1" ht="12.75">
      <c r="A7" s="237"/>
      <c r="B7" s="238"/>
      <c r="C7" s="384">
        <v>3</v>
      </c>
      <c r="D7" s="387" t="s">
        <v>88</v>
      </c>
      <c r="E7" s="386">
        <v>0.3</v>
      </c>
      <c r="F7" s="387" t="s">
        <v>10</v>
      </c>
      <c r="G7" s="387" t="s">
        <v>10</v>
      </c>
      <c r="H7" s="387" t="s">
        <v>10</v>
      </c>
      <c r="I7" s="608">
        <v>2</v>
      </c>
      <c r="J7" s="205"/>
      <c r="K7" s="206">
        <f>E7*$J7/1000000</f>
        <v>0</v>
      </c>
      <c r="L7" s="207"/>
      <c r="M7" s="207"/>
      <c r="N7" s="207"/>
      <c r="O7" s="206">
        <f>I7*$J7/1000000</f>
        <v>0</v>
      </c>
    </row>
    <row r="8" spans="1:15" s="201" customFormat="1" ht="12.75">
      <c r="A8" s="193"/>
      <c r="B8" s="240" t="s">
        <v>2</v>
      </c>
      <c r="C8" s="377"/>
      <c r="D8" s="449" t="s">
        <v>89</v>
      </c>
      <c r="E8" s="379"/>
      <c r="F8" s="380"/>
      <c r="G8" s="380"/>
      <c r="H8" s="380"/>
      <c r="I8" s="477"/>
      <c r="J8" s="241">
        <f aca="true" t="shared" si="1" ref="J8:O8">J9+J10</f>
        <v>0</v>
      </c>
      <c r="K8" s="318">
        <f t="shared" si="1"/>
        <v>0</v>
      </c>
      <c r="L8" s="242">
        <f t="shared" si="1"/>
        <v>0</v>
      </c>
      <c r="M8" s="242">
        <f t="shared" si="1"/>
        <v>0</v>
      </c>
      <c r="N8" s="242">
        <f t="shared" si="1"/>
        <v>0</v>
      </c>
      <c r="O8" s="242">
        <f t="shared" si="1"/>
        <v>0</v>
      </c>
    </row>
    <row r="9" spans="1:15" s="201" customFormat="1" ht="12.75">
      <c r="A9" s="193"/>
      <c r="B9" s="194"/>
      <c r="C9" s="377">
        <v>1</v>
      </c>
      <c r="D9" s="609" t="s">
        <v>90</v>
      </c>
      <c r="E9" s="380">
        <v>3</v>
      </c>
      <c r="F9" s="379">
        <v>0.06</v>
      </c>
      <c r="G9" s="380" t="s">
        <v>10</v>
      </c>
      <c r="H9" s="380" t="s">
        <v>10</v>
      </c>
      <c r="I9" s="477" t="s">
        <v>10</v>
      </c>
      <c r="J9" s="198"/>
      <c r="K9" s="199">
        <f>E9*$J9/1000000</f>
        <v>0</v>
      </c>
      <c r="L9" s="200">
        <f>F9*$K9/1000000</f>
        <v>0</v>
      </c>
      <c r="M9" s="200"/>
      <c r="N9" s="200"/>
      <c r="O9" s="200"/>
    </row>
    <row r="10" spans="1:15" s="201" customFormat="1" ht="12.75">
      <c r="A10" s="237"/>
      <c r="B10" s="238"/>
      <c r="C10" s="384">
        <v>2</v>
      </c>
      <c r="D10" s="610" t="s">
        <v>91</v>
      </c>
      <c r="E10" s="611">
        <v>0.03</v>
      </c>
      <c r="F10" s="386">
        <v>0.06</v>
      </c>
      <c r="G10" s="387" t="s">
        <v>10</v>
      </c>
      <c r="H10" s="387" t="s">
        <v>10</v>
      </c>
      <c r="I10" s="457" t="s">
        <v>10</v>
      </c>
      <c r="J10" s="205"/>
      <c r="K10" s="206">
        <f>E10*$J10/1000000</f>
        <v>0</v>
      </c>
      <c r="L10" s="207">
        <f>F10*$K10/1000000</f>
        <v>0</v>
      </c>
      <c r="M10" s="207"/>
      <c r="N10" s="207"/>
      <c r="O10" s="207"/>
    </row>
    <row r="11" spans="1:15" s="201" customFormat="1" ht="12.75">
      <c r="A11" s="193"/>
      <c r="B11" s="240" t="s">
        <v>3</v>
      </c>
      <c r="C11" s="377"/>
      <c r="D11" s="449" t="s">
        <v>92</v>
      </c>
      <c r="E11" s="379"/>
      <c r="F11" s="380"/>
      <c r="G11" s="380"/>
      <c r="H11" s="380"/>
      <c r="I11" s="477"/>
      <c r="J11" s="241">
        <f aca="true" t="shared" si="2" ref="J11:O11">J12+J17</f>
        <v>0</v>
      </c>
      <c r="K11" s="437">
        <f t="shared" si="2"/>
        <v>0</v>
      </c>
      <c r="L11" s="437">
        <f t="shared" si="2"/>
        <v>0</v>
      </c>
      <c r="M11" s="437">
        <f t="shared" si="2"/>
        <v>0</v>
      </c>
      <c r="N11" s="437">
        <f t="shared" si="2"/>
        <v>0</v>
      </c>
      <c r="O11" s="437">
        <f t="shared" si="2"/>
        <v>0</v>
      </c>
    </row>
    <row r="12" spans="1:15" s="201" customFormat="1" ht="12.75">
      <c r="A12" s="193"/>
      <c r="B12" s="240"/>
      <c r="C12" s="377"/>
      <c r="D12" s="449" t="s">
        <v>93</v>
      </c>
      <c r="E12" s="379"/>
      <c r="F12" s="380"/>
      <c r="G12" s="380"/>
      <c r="H12" s="380"/>
      <c r="I12" s="477"/>
      <c r="J12" s="438">
        <f aca="true" t="shared" si="3" ref="J12:O12">J13+J14+J15+J16</f>
        <v>0</v>
      </c>
      <c r="K12" s="439">
        <f t="shared" si="3"/>
        <v>0</v>
      </c>
      <c r="L12" s="439">
        <f t="shared" si="3"/>
        <v>0</v>
      </c>
      <c r="M12" s="439">
        <f t="shared" si="3"/>
        <v>0</v>
      </c>
      <c r="N12" s="439">
        <f t="shared" si="3"/>
        <v>0</v>
      </c>
      <c r="O12" s="440">
        <f t="shared" si="3"/>
        <v>0</v>
      </c>
    </row>
    <row r="13" spans="1:15" s="201" customFormat="1" ht="12.75">
      <c r="A13" s="193"/>
      <c r="B13" s="194"/>
      <c r="C13" s="377">
        <v>1</v>
      </c>
      <c r="D13" s="357" t="s">
        <v>94</v>
      </c>
      <c r="E13" s="379">
        <v>10</v>
      </c>
      <c r="F13" s="380" t="s">
        <v>10</v>
      </c>
      <c r="G13" s="380" t="s">
        <v>12</v>
      </c>
      <c r="H13" s="380" t="s">
        <v>12</v>
      </c>
      <c r="I13" s="477">
        <v>15</v>
      </c>
      <c r="J13" s="198"/>
      <c r="K13" s="199">
        <f>E13*$J13/1000000</f>
        <v>0</v>
      </c>
      <c r="L13" s="200"/>
      <c r="M13" s="200"/>
      <c r="N13" s="200"/>
      <c r="O13" s="199">
        <f>I13*$J13/1000000</f>
        <v>0</v>
      </c>
    </row>
    <row r="14" spans="1:15" s="201" customFormat="1" ht="12.75">
      <c r="A14" s="193"/>
      <c r="B14" s="194"/>
      <c r="C14" s="377">
        <v>2</v>
      </c>
      <c r="D14" s="612" t="s">
        <v>95</v>
      </c>
      <c r="E14" s="379">
        <v>3</v>
      </c>
      <c r="F14" s="380" t="s">
        <v>10</v>
      </c>
      <c r="G14" s="380" t="s">
        <v>12</v>
      </c>
      <c r="H14" s="380" t="s">
        <v>12</v>
      </c>
      <c r="I14" s="477">
        <v>15</v>
      </c>
      <c r="J14" s="198"/>
      <c r="K14" s="199">
        <f>E14*$J14/1000000</f>
        <v>0</v>
      </c>
      <c r="L14" s="200"/>
      <c r="M14" s="200"/>
      <c r="N14" s="200"/>
      <c r="O14" s="199">
        <f>I14*$J14/1000000</f>
        <v>0</v>
      </c>
    </row>
    <row r="15" spans="1:15" s="201" customFormat="1" ht="12.75">
      <c r="A15" s="193"/>
      <c r="B15" s="194"/>
      <c r="C15" s="377">
        <v>3</v>
      </c>
      <c r="D15" s="613" t="s">
        <v>96</v>
      </c>
      <c r="E15" s="379">
        <v>0.1</v>
      </c>
      <c r="F15" s="380" t="s">
        <v>10</v>
      </c>
      <c r="G15" s="380" t="s">
        <v>12</v>
      </c>
      <c r="H15" s="380" t="s">
        <v>12</v>
      </c>
      <c r="I15" s="607">
        <v>0.1</v>
      </c>
      <c r="J15" s="198"/>
      <c r="K15" s="199">
        <f>E15*$J15/1000000</f>
        <v>0</v>
      </c>
      <c r="L15" s="200"/>
      <c r="M15" s="200"/>
      <c r="N15" s="200"/>
      <c r="O15" s="199">
        <f>I15*$J15/1000000</f>
        <v>0</v>
      </c>
    </row>
    <row r="16" spans="1:15" s="201" customFormat="1" ht="12.75">
      <c r="A16" s="237"/>
      <c r="B16" s="238"/>
      <c r="C16" s="384">
        <v>4</v>
      </c>
      <c r="D16" s="614" t="s">
        <v>97</v>
      </c>
      <c r="E16" s="386">
        <v>0.01</v>
      </c>
      <c r="F16" s="456" t="s">
        <v>10</v>
      </c>
      <c r="G16" s="386" t="s">
        <v>12</v>
      </c>
      <c r="H16" s="386" t="s">
        <v>12</v>
      </c>
      <c r="I16" s="615" t="s">
        <v>10</v>
      </c>
      <c r="J16" s="441"/>
      <c r="K16" s="206">
        <f>E16*$J16/1000000</f>
        <v>0</v>
      </c>
      <c r="L16" s="442"/>
      <c r="M16" s="443"/>
      <c r="N16" s="442"/>
      <c r="O16" s="442"/>
    </row>
    <row r="17" spans="1:15" s="201" customFormat="1" ht="13.5">
      <c r="A17" s="193"/>
      <c r="B17" s="240"/>
      <c r="C17" s="377"/>
      <c r="D17" s="449" t="s">
        <v>98</v>
      </c>
      <c r="E17" s="379"/>
      <c r="F17" s="380"/>
      <c r="G17" s="380"/>
      <c r="H17" s="380"/>
      <c r="I17" s="477"/>
      <c r="J17" s="444">
        <f aca="true" t="shared" si="4" ref="J17:O17">J18+J19+J20+J21</f>
        <v>0</v>
      </c>
      <c r="K17" s="445">
        <f t="shared" si="4"/>
        <v>0</v>
      </c>
      <c r="L17" s="446">
        <f t="shared" si="4"/>
        <v>0</v>
      </c>
      <c r="M17" s="446">
        <f t="shared" si="4"/>
        <v>0</v>
      </c>
      <c r="N17" s="446">
        <f t="shared" si="4"/>
        <v>0</v>
      </c>
      <c r="O17" s="447">
        <f t="shared" si="4"/>
        <v>0</v>
      </c>
    </row>
    <row r="18" spans="1:15" s="201" customFormat="1" ht="12.75">
      <c r="A18" s="193"/>
      <c r="B18" s="194"/>
      <c r="C18" s="377">
        <v>1</v>
      </c>
      <c r="D18" s="606" t="s">
        <v>99</v>
      </c>
      <c r="E18" s="379">
        <v>10</v>
      </c>
      <c r="F18" s="380" t="s">
        <v>10</v>
      </c>
      <c r="G18" s="380" t="s">
        <v>12</v>
      </c>
      <c r="H18" s="380" t="s">
        <v>12</v>
      </c>
      <c r="I18" s="477" t="s">
        <v>10</v>
      </c>
      <c r="J18" s="316"/>
      <c r="K18" s="199">
        <f>E18*$J18/1000000</f>
        <v>0</v>
      </c>
      <c r="L18" s="200"/>
      <c r="M18" s="200"/>
      <c r="N18" s="200"/>
      <c r="O18" s="200"/>
    </row>
    <row r="19" spans="1:15" s="201" customFormat="1" ht="12.75">
      <c r="A19" s="193"/>
      <c r="B19" s="194"/>
      <c r="C19" s="377">
        <v>2</v>
      </c>
      <c r="D19" s="606" t="s">
        <v>100</v>
      </c>
      <c r="E19" s="379">
        <v>4.3</v>
      </c>
      <c r="F19" s="380" t="s">
        <v>10</v>
      </c>
      <c r="G19" s="380" t="s">
        <v>12</v>
      </c>
      <c r="H19" s="380" t="s">
        <v>12</v>
      </c>
      <c r="I19" s="477">
        <v>0.2</v>
      </c>
      <c r="J19" s="316"/>
      <c r="K19" s="199">
        <f>E19*$J19/1000000</f>
        <v>0</v>
      </c>
      <c r="L19" s="200"/>
      <c r="M19" s="200"/>
      <c r="N19" s="200"/>
      <c r="O19" s="199">
        <f>I19*$J19/1000000</f>
        <v>0</v>
      </c>
    </row>
    <row r="20" spans="1:15" s="201" customFormat="1" ht="12.75">
      <c r="A20" s="193"/>
      <c r="B20" s="194"/>
      <c r="C20" s="377">
        <v>3</v>
      </c>
      <c r="D20" s="606" t="s">
        <v>101</v>
      </c>
      <c r="E20" s="379">
        <v>1</v>
      </c>
      <c r="F20" s="380" t="s">
        <v>10</v>
      </c>
      <c r="G20" s="380" t="s">
        <v>12</v>
      </c>
      <c r="H20" s="380" t="s">
        <v>12</v>
      </c>
      <c r="I20" s="477">
        <v>8</v>
      </c>
      <c r="J20" s="316"/>
      <c r="K20" s="199">
        <f>E20*$J20/1000000</f>
        <v>0</v>
      </c>
      <c r="L20" s="200"/>
      <c r="M20" s="200"/>
      <c r="N20" s="200"/>
      <c r="O20" s="199">
        <f>I20*$J20/1000000</f>
        <v>0</v>
      </c>
    </row>
    <row r="21" spans="1:15" s="201" customFormat="1" ht="25.5">
      <c r="A21" s="237"/>
      <c r="B21" s="238"/>
      <c r="C21" s="384">
        <v>4</v>
      </c>
      <c r="D21" s="616" t="s">
        <v>102</v>
      </c>
      <c r="E21" s="386">
        <v>0.03</v>
      </c>
      <c r="F21" s="387" t="s">
        <v>10</v>
      </c>
      <c r="G21" s="386" t="s">
        <v>12</v>
      </c>
      <c r="H21" s="387" t="s">
        <v>12</v>
      </c>
      <c r="I21" s="457">
        <v>0.5</v>
      </c>
      <c r="J21" s="243"/>
      <c r="K21" s="206">
        <f>E21*$J21/1000000</f>
        <v>0</v>
      </c>
      <c r="L21" s="207"/>
      <c r="M21" s="207"/>
      <c r="N21" s="207"/>
      <c r="O21" s="206">
        <f>I21*$J21/1000000</f>
        <v>0</v>
      </c>
    </row>
    <row r="22" spans="1:15" s="201" customFormat="1" ht="12.75">
      <c r="A22" s="193"/>
      <c r="B22" s="376"/>
      <c r="C22" s="377"/>
      <c r="D22" s="378" t="s">
        <v>103</v>
      </c>
      <c r="E22" s="379"/>
      <c r="F22" s="380"/>
      <c r="G22" s="380"/>
      <c r="H22" s="380"/>
      <c r="I22" s="477"/>
      <c r="J22" s="241">
        <f aca="true" t="shared" si="5" ref="J22:O22">J23+J24+J25</f>
        <v>0</v>
      </c>
      <c r="K22" s="318">
        <f t="shared" si="5"/>
        <v>0</v>
      </c>
      <c r="L22" s="319">
        <f t="shared" si="5"/>
        <v>0</v>
      </c>
      <c r="M22" s="319">
        <f t="shared" si="5"/>
        <v>0</v>
      </c>
      <c r="N22" s="319">
        <f t="shared" si="5"/>
        <v>0</v>
      </c>
      <c r="O22" s="322">
        <f t="shared" si="5"/>
        <v>0</v>
      </c>
    </row>
    <row r="23" spans="1:15" s="201" customFormat="1" ht="12.75">
      <c r="A23" s="193"/>
      <c r="B23" s="376"/>
      <c r="C23" s="377">
        <v>1</v>
      </c>
      <c r="D23" s="381" t="s">
        <v>104</v>
      </c>
      <c r="E23" s="379">
        <v>0.06</v>
      </c>
      <c r="F23" s="380" t="s">
        <v>12</v>
      </c>
      <c r="G23" s="380" t="s">
        <v>12</v>
      </c>
      <c r="H23" s="380" t="s">
        <v>12</v>
      </c>
      <c r="I23" s="607">
        <v>0.01</v>
      </c>
      <c r="J23" s="316"/>
      <c r="K23" s="199">
        <f>E23*$J23/1000000</f>
        <v>0</v>
      </c>
      <c r="L23" s="200"/>
      <c r="M23" s="200"/>
      <c r="N23" s="200"/>
      <c r="O23" s="199">
        <f>I23*$J23/1000000</f>
        <v>0</v>
      </c>
    </row>
    <row r="24" spans="1:15" s="201" customFormat="1" ht="12.75">
      <c r="A24" s="193"/>
      <c r="B24" s="376"/>
      <c r="C24" s="377">
        <v>2</v>
      </c>
      <c r="D24" s="381" t="s">
        <v>105</v>
      </c>
      <c r="E24" s="379">
        <v>0.05</v>
      </c>
      <c r="F24" s="380" t="s">
        <v>12</v>
      </c>
      <c r="G24" s="380" t="s">
        <v>12</v>
      </c>
      <c r="H24" s="380" t="s">
        <v>12</v>
      </c>
      <c r="I24" s="617">
        <v>2</v>
      </c>
      <c r="J24" s="316"/>
      <c r="K24" s="199">
        <f>E24*$J24/1000000</f>
        <v>0</v>
      </c>
      <c r="L24" s="200"/>
      <c r="M24" s="200"/>
      <c r="N24" s="200"/>
      <c r="O24" s="199">
        <f>I24*$J24/1000000</f>
        <v>0</v>
      </c>
    </row>
    <row r="25" spans="1:15" s="201" customFormat="1" ht="12.75">
      <c r="A25" s="193"/>
      <c r="B25" s="383"/>
      <c r="C25" s="384">
        <v>3</v>
      </c>
      <c r="D25" s="385" t="s">
        <v>106</v>
      </c>
      <c r="E25" s="386">
        <v>0.02</v>
      </c>
      <c r="F25" s="387" t="s">
        <v>12</v>
      </c>
      <c r="G25" s="387" t="s">
        <v>12</v>
      </c>
      <c r="H25" s="387" t="s">
        <v>12</v>
      </c>
      <c r="I25" s="618">
        <v>1</v>
      </c>
      <c r="J25" s="243"/>
      <c r="K25" s="206">
        <f>E25*$J25/1000000</f>
        <v>0</v>
      </c>
      <c r="L25" s="207"/>
      <c r="M25" s="207"/>
      <c r="N25" s="207"/>
      <c r="O25" s="206">
        <f>I25*$J25/1000000</f>
        <v>0</v>
      </c>
    </row>
    <row r="26" spans="1:15" s="201" customFormat="1" ht="12.75">
      <c r="A26" s="193"/>
      <c r="B26" s="448" t="s">
        <v>4</v>
      </c>
      <c r="C26" s="377"/>
      <c r="D26" s="449" t="s">
        <v>107</v>
      </c>
      <c r="E26" s="379"/>
      <c r="F26" s="380"/>
      <c r="G26" s="380"/>
      <c r="H26" s="380"/>
      <c r="I26" s="477"/>
      <c r="J26" s="241">
        <f aca="true" t="shared" si="6" ref="J26:O26">J27+J28+J29+J30+J31+J32</f>
        <v>0</v>
      </c>
      <c r="K26" s="318">
        <f t="shared" si="6"/>
        <v>0</v>
      </c>
      <c r="L26" s="319">
        <f t="shared" si="6"/>
        <v>0</v>
      </c>
      <c r="M26" s="319">
        <f t="shared" si="6"/>
        <v>0</v>
      </c>
      <c r="N26" s="319">
        <f t="shared" si="6"/>
        <v>0</v>
      </c>
      <c r="O26" s="322">
        <f t="shared" si="6"/>
        <v>0</v>
      </c>
    </row>
    <row r="27" spans="1:15" s="201" customFormat="1" ht="12.75">
      <c r="A27" s="193"/>
      <c r="B27" s="376"/>
      <c r="C27" s="377">
        <v>1</v>
      </c>
      <c r="D27" s="380" t="s">
        <v>108</v>
      </c>
      <c r="E27" s="391">
        <v>800</v>
      </c>
      <c r="F27" s="554">
        <v>0.5</v>
      </c>
      <c r="G27" s="380" t="s">
        <v>12</v>
      </c>
      <c r="H27" s="380" t="s">
        <v>12</v>
      </c>
      <c r="I27" s="477">
        <v>630</v>
      </c>
      <c r="J27" s="321"/>
      <c r="K27" s="199">
        <f aca="true" t="shared" si="7" ref="K27:L31">E27*$J27/1000000</f>
        <v>0</v>
      </c>
      <c r="L27" s="199">
        <f t="shared" si="7"/>
        <v>0</v>
      </c>
      <c r="M27" s="200"/>
      <c r="N27" s="200"/>
      <c r="O27" s="199">
        <f>I27*$J27/1000000</f>
        <v>0</v>
      </c>
    </row>
    <row r="28" spans="1:15" s="201" customFormat="1" ht="12.75">
      <c r="A28" s="193"/>
      <c r="B28" s="376"/>
      <c r="C28" s="377">
        <v>2</v>
      </c>
      <c r="D28" s="380" t="s">
        <v>109</v>
      </c>
      <c r="E28" s="391">
        <v>50</v>
      </c>
      <c r="F28" s="554">
        <v>0.5</v>
      </c>
      <c r="G28" s="380" t="s">
        <v>12</v>
      </c>
      <c r="H28" s="380" t="s">
        <v>12</v>
      </c>
      <c r="I28" s="477">
        <v>630</v>
      </c>
      <c r="J28" s="321"/>
      <c r="K28" s="199">
        <f t="shared" si="7"/>
        <v>0</v>
      </c>
      <c r="L28" s="199">
        <f t="shared" si="7"/>
        <v>0</v>
      </c>
      <c r="M28" s="200"/>
      <c r="N28" s="200"/>
      <c r="O28" s="199">
        <f>I28*$J28/1000000</f>
        <v>0</v>
      </c>
    </row>
    <row r="29" spans="1:15" s="201" customFormat="1" ht="12.75">
      <c r="A29" s="193"/>
      <c r="B29" s="376"/>
      <c r="C29" s="377">
        <v>3</v>
      </c>
      <c r="D29" s="381" t="s">
        <v>110</v>
      </c>
      <c r="E29" s="391">
        <v>5</v>
      </c>
      <c r="F29" s="554">
        <v>0.5</v>
      </c>
      <c r="G29" s="380" t="s">
        <v>12</v>
      </c>
      <c r="H29" s="380" t="s">
        <v>12</v>
      </c>
      <c r="I29" s="477">
        <v>300</v>
      </c>
      <c r="J29" s="321"/>
      <c r="K29" s="199">
        <f t="shared" si="7"/>
        <v>0</v>
      </c>
      <c r="L29" s="199">
        <f t="shared" si="7"/>
        <v>0</v>
      </c>
      <c r="M29" s="200"/>
      <c r="N29" s="200"/>
      <c r="O29" s="199">
        <f>I29*$J29/1000000</f>
        <v>0</v>
      </c>
    </row>
    <row r="30" spans="1:15" s="201" customFormat="1" ht="12.75">
      <c r="A30" s="193"/>
      <c r="B30" s="376"/>
      <c r="C30" s="377">
        <v>4</v>
      </c>
      <c r="D30" s="380" t="s">
        <v>111</v>
      </c>
      <c r="E30" s="392">
        <v>0.03</v>
      </c>
      <c r="F30" s="554">
        <v>0.5</v>
      </c>
      <c r="G30" s="380" t="s">
        <v>12</v>
      </c>
      <c r="H30" s="380" t="s">
        <v>12</v>
      </c>
      <c r="I30" s="477" t="s">
        <v>10</v>
      </c>
      <c r="J30" s="321"/>
      <c r="K30" s="199">
        <f t="shared" si="7"/>
        <v>0</v>
      </c>
      <c r="L30" s="199">
        <f t="shared" si="7"/>
        <v>0</v>
      </c>
      <c r="M30" s="200"/>
      <c r="N30" s="200"/>
      <c r="O30" s="199"/>
    </row>
    <row r="31" spans="1:15" s="201" customFormat="1" ht="25.5">
      <c r="A31" s="193"/>
      <c r="B31" s="376"/>
      <c r="C31" s="377">
        <v>5</v>
      </c>
      <c r="D31" s="381" t="s">
        <v>112</v>
      </c>
      <c r="E31" s="392">
        <v>0.01</v>
      </c>
      <c r="F31" s="554">
        <v>0.5</v>
      </c>
      <c r="G31" s="380" t="s">
        <v>12</v>
      </c>
      <c r="H31" s="380" t="s">
        <v>12</v>
      </c>
      <c r="I31" s="477" t="s">
        <v>10</v>
      </c>
      <c r="J31" s="321"/>
      <c r="K31" s="199">
        <f t="shared" si="7"/>
        <v>0</v>
      </c>
      <c r="L31" s="199">
        <f t="shared" si="7"/>
        <v>0</v>
      </c>
      <c r="M31" s="200"/>
      <c r="N31" s="200"/>
      <c r="O31" s="199"/>
    </row>
    <row r="32" spans="1:15" s="201" customFormat="1" ht="25.5">
      <c r="A32" s="237"/>
      <c r="B32" s="383"/>
      <c r="C32" s="384">
        <v>6</v>
      </c>
      <c r="D32" s="385" t="s">
        <v>113</v>
      </c>
      <c r="E32" s="450" t="s">
        <v>10</v>
      </c>
      <c r="F32" s="611">
        <v>0.5</v>
      </c>
      <c r="G32" s="387" t="s">
        <v>12</v>
      </c>
      <c r="H32" s="387" t="s">
        <v>12</v>
      </c>
      <c r="I32" s="457" t="s">
        <v>12</v>
      </c>
      <c r="J32" s="451"/>
      <c r="K32" s="206"/>
      <c r="L32" s="206">
        <f>F32*$J32/1000000</f>
        <v>0</v>
      </c>
      <c r="M32" s="207"/>
      <c r="N32" s="207"/>
      <c r="O32" s="206"/>
    </row>
    <row r="33" spans="1:15" s="201" customFormat="1" ht="12.75">
      <c r="A33" s="193"/>
      <c r="B33" s="402" t="s">
        <v>5</v>
      </c>
      <c r="C33" s="377"/>
      <c r="D33" s="449" t="s">
        <v>114</v>
      </c>
      <c r="E33" s="379"/>
      <c r="F33" s="380"/>
      <c r="G33" s="380"/>
      <c r="H33" s="380"/>
      <c r="I33" s="477"/>
      <c r="J33" s="241">
        <f aca="true" t="shared" si="8" ref="J33:O33">J34+J35+J36+J37+J38+J39</f>
        <v>0</v>
      </c>
      <c r="K33" s="318">
        <f t="shared" si="8"/>
        <v>0</v>
      </c>
      <c r="L33" s="319">
        <f t="shared" si="8"/>
        <v>0</v>
      </c>
      <c r="M33" s="319">
        <f t="shared" si="8"/>
        <v>0</v>
      </c>
      <c r="N33" s="319">
        <f t="shared" si="8"/>
        <v>0</v>
      </c>
      <c r="O33" s="322">
        <f t="shared" si="8"/>
        <v>0</v>
      </c>
    </row>
    <row r="34" spans="1:15" s="201" customFormat="1" ht="25.5">
      <c r="A34" s="193"/>
      <c r="B34" s="376"/>
      <c r="C34" s="377">
        <v>1</v>
      </c>
      <c r="D34" s="381" t="s">
        <v>115</v>
      </c>
      <c r="E34" s="391">
        <v>100</v>
      </c>
      <c r="F34" s="380" t="s">
        <v>10</v>
      </c>
      <c r="G34" s="380" t="s">
        <v>12</v>
      </c>
      <c r="H34" s="380" t="s">
        <v>12</v>
      </c>
      <c r="I34" s="477">
        <v>200</v>
      </c>
      <c r="J34" s="198"/>
      <c r="K34" s="199">
        <f>E34*$J34/1000000</f>
        <v>0</v>
      </c>
      <c r="L34" s="200"/>
      <c r="M34" s="200"/>
      <c r="N34" s="200"/>
      <c r="O34" s="199">
        <f>I34*$J34/1000000</f>
        <v>0</v>
      </c>
    </row>
    <row r="35" spans="1:15" s="258" customFormat="1" ht="25.5">
      <c r="A35" s="259"/>
      <c r="B35" s="395"/>
      <c r="C35" s="619">
        <v>2</v>
      </c>
      <c r="D35" s="397" t="s">
        <v>116</v>
      </c>
      <c r="E35" s="620">
        <v>3.5</v>
      </c>
      <c r="F35" s="381" t="s">
        <v>10</v>
      </c>
      <c r="G35" s="381" t="s">
        <v>12</v>
      </c>
      <c r="H35" s="381" t="s">
        <v>12</v>
      </c>
      <c r="I35" s="530">
        <v>400</v>
      </c>
      <c r="J35" s="285"/>
      <c r="K35" s="268">
        <f>E35*$J35/1000000</f>
        <v>0</v>
      </c>
      <c r="L35" s="270"/>
      <c r="M35" s="270"/>
      <c r="N35" s="270"/>
      <c r="O35" s="268">
        <f>I35*$J35/1000000</f>
        <v>0</v>
      </c>
    </row>
    <row r="36" spans="1:15" s="258" customFormat="1" ht="12.75">
      <c r="A36" s="259"/>
      <c r="B36" s="395"/>
      <c r="C36" s="619">
        <v>3</v>
      </c>
      <c r="D36" s="397" t="s">
        <v>117</v>
      </c>
      <c r="E36" s="398">
        <v>0.5</v>
      </c>
      <c r="F36" s="381" t="s">
        <v>10</v>
      </c>
      <c r="G36" s="381" t="s">
        <v>12</v>
      </c>
      <c r="H36" s="381" t="s">
        <v>12</v>
      </c>
      <c r="I36" s="621">
        <v>100</v>
      </c>
      <c r="J36" s="285"/>
      <c r="K36" s="268">
        <f>E36*$J36/1000000</f>
        <v>0</v>
      </c>
      <c r="L36" s="270"/>
      <c r="M36" s="270"/>
      <c r="N36" s="270"/>
      <c r="O36" s="268">
        <f>I36*$J36/1000000</f>
        <v>0</v>
      </c>
    </row>
    <row r="37" spans="1:15" s="258" customFormat="1" ht="12.75">
      <c r="A37" s="259"/>
      <c r="B37" s="395"/>
      <c r="C37" s="619">
        <v>4</v>
      </c>
      <c r="D37" s="397" t="s">
        <v>118</v>
      </c>
      <c r="E37" s="398">
        <v>5</v>
      </c>
      <c r="F37" s="381" t="s">
        <v>12</v>
      </c>
      <c r="G37" s="381" t="s">
        <v>12</v>
      </c>
      <c r="H37" s="381" t="s">
        <v>12</v>
      </c>
      <c r="I37" s="478" t="s">
        <v>12</v>
      </c>
      <c r="J37" s="285"/>
      <c r="K37" s="268">
        <f>E37*$J37/1000000</f>
        <v>0</v>
      </c>
      <c r="L37" s="270"/>
      <c r="M37" s="270"/>
      <c r="N37" s="270"/>
      <c r="O37" s="268"/>
    </row>
    <row r="38" spans="1:15" s="258" customFormat="1" ht="25.5">
      <c r="A38" s="259"/>
      <c r="B38" s="395"/>
      <c r="C38" s="619">
        <v>5</v>
      </c>
      <c r="D38" s="399" t="s">
        <v>119</v>
      </c>
      <c r="E38" s="398">
        <v>0.3</v>
      </c>
      <c r="F38" s="381" t="s">
        <v>12</v>
      </c>
      <c r="G38" s="381" t="s">
        <v>12</v>
      </c>
      <c r="H38" s="381" t="s">
        <v>12</v>
      </c>
      <c r="I38" s="478" t="s">
        <v>12</v>
      </c>
      <c r="J38" s="285"/>
      <c r="K38" s="268">
        <f>E38*$J38/1000000</f>
        <v>0</v>
      </c>
      <c r="L38" s="270"/>
      <c r="M38" s="270"/>
      <c r="N38" s="270"/>
      <c r="O38" s="268"/>
    </row>
    <row r="39" spans="1:15" s="258" customFormat="1" ht="12.75">
      <c r="A39" s="254"/>
      <c r="B39" s="400"/>
      <c r="C39" s="622">
        <v>6</v>
      </c>
      <c r="D39" s="596" t="s">
        <v>120</v>
      </c>
      <c r="E39" s="623" t="s">
        <v>10</v>
      </c>
      <c r="F39" s="385" t="s">
        <v>12</v>
      </c>
      <c r="G39" s="385" t="s">
        <v>12</v>
      </c>
      <c r="H39" s="385" t="s">
        <v>12</v>
      </c>
      <c r="I39" s="481" t="s">
        <v>10</v>
      </c>
      <c r="J39" s="255"/>
      <c r="K39" s="206"/>
      <c r="L39" s="257"/>
      <c r="M39" s="257"/>
      <c r="N39" s="257"/>
      <c r="O39" s="256"/>
    </row>
    <row r="40" spans="1:15" s="201" customFormat="1" ht="12.75">
      <c r="A40" s="482"/>
      <c r="B40" s="483" t="s">
        <v>6</v>
      </c>
      <c r="C40" s="484"/>
      <c r="D40" s="485" t="s">
        <v>121</v>
      </c>
      <c r="E40" s="486"/>
      <c r="F40" s="487"/>
      <c r="G40" s="487"/>
      <c r="H40" s="487"/>
      <c r="I40" s="488"/>
      <c r="J40" s="241">
        <f aca="true" t="shared" si="9" ref="J40:O40">J41+J42+J43+J44</f>
        <v>0</v>
      </c>
      <c r="K40" s="318">
        <f t="shared" si="9"/>
        <v>0</v>
      </c>
      <c r="L40" s="319">
        <f t="shared" si="9"/>
        <v>0</v>
      </c>
      <c r="M40" s="319">
        <f t="shared" si="9"/>
        <v>0</v>
      </c>
      <c r="N40" s="319">
        <f t="shared" si="9"/>
        <v>0</v>
      </c>
      <c r="O40" s="322">
        <f t="shared" si="9"/>
        <v>0</v>
      </c>
    </row>
    <row r="41" spans="1:15" s="201" customFormat="1" ht="12.75">
      <c r="A41" s="193"/>
      <c r="B41" s="376"/>
      <c r="C41" s="377">
        <v>1</v>
      </c>
      <c r="D41" s="624" t="s">
        <v>122</v>
      </c>
      <c r="E41" s="379">
        <v>80</v>
      </c>
      <c r="F41" s="380" t="s">
        <v>10</v>
      </c>
      <c r="G41" s="380" t="s">
        <v>12</v>
      </c>
      <c r="H41" s="380" t="s">
        <v>12</v>
      </c>
      <c r="I41" s="477" t="s">
        <v>10</v>
      </c>
      <c r="J41" s="198"/>
      <c r="K41" s="199">
        <f>E41*$J41/1000000</f>
        <v>0</v>
      </c>
      <c r="L41" s="200"/>
      <c r="M41" s="317"/>
      <c r="N41" s="200"/>
      <c r="O41" s="200"/>
    </row>
    <row r="42" spans="1:15" s="201" customFormat="1" ht="25.5">
      <c r="A42" s="193"/>
      <c r="B42" s="376"/>
      <c r="C42" s="377">
        <v>2</v>
      </c>
      <c r="D42" s="624" t="s">
        <v>123</v>
      </c>
      <c r="E42" s="379">
        <v>8</v>
      </c>
      <c r="F42" s="380" t="s">
        <v>10</v>
      </c>
      <c r="G42" s="380" t="s">
        <v>12</v>
      </c>
      <c r="H42" s="380" t="s">
        <v>12</v>
      </c>
      <c r="I42" s="477">
        <v>50</v>
      </c>
      <c r="J42" s="316"/>
      <c r="K42" s="199">
        <f>E42*$J42/1000000</f>
        <v>0</v>
      </c>
      <c r="L42" s="200"/>
      <c r="M42" s="200"/>
      <c r="N42" s="200"/>
      <c r="O42" s="268">
        <f>I42*$J42/1000000</f>
        <v>0</v>
      </c>
    </row>
    <row r="43" spans="1:15" s="201" customFormat="1" ht="38.25">
      <c r="A43" s="193"/>
      <c r="B43" s="376"/>
      <c r="C43" s="377">
        <v>3</v>
      </c>
      <c r="D43" s="624" t="s">
        <v>124</v>
      </c>
      <c r="E43" s="531">
        <v>0.05</v>
      </c>
      <c r="F43" s="380" t="s">
        <v>10</v>
      </c>
      <c r="G43" s="380" t="s">
        <v>12</v>
      </c>
      <c r="H43" s="380" t="s">
        <v>12</v>
      </c>
      <c r="I43" s="477" t="s">
        <v>10</v>
      </c>
      <c r="J43" s="316"/>
      <c r="K43" s="199">
        <f>E43*$J43/1000000</f>
        <v>0</v>
      </c>
      <c r="L43" s="200"/>
      <c r="M43" s="200"/>
      <c r="N43" s="200"/>
      <c r="O43" s="268"/>
    </row>
    <row r="44" spans="1:15" s="201" customFormat="1" ht="12.75">
      <c r="A44" s="237"/>
      <c r="B44" s="383"/>
      <c r="C44" s="384">
        <v>4</v>
      </c>
      <c r="D44" s="625" t="s">
        <v>125</v>
      </c>
      <c r="E44" s="532">
        <v>0.4</v>
      </c>
      <c r="F44" s="387" t="s">
        <v>10</v>
      </c>
      <c r="G44" s="387" t="s">
        <v>12</v>
      </c>
      <c r="H44" s="387" t="s">
        <v>12</v>
      </c>
      <c r="I44" s="457" t="s">
        <v>10</v>
      </c>
      <c r="J44" s="205"/>
      <c r="K44" s="206">
        <f>E44*$J44/1000000</f>
        <v>0</v>
      </c>
      <c r="L44" s="207"/>
      <c r="M44" s="207"/>
      <c r="N44" s="207"/>
      <c r="O44" s="207"/>
    </row>
    <row r="45" spans="1:15" s="201" customFormat="1" ht="12.75">
      <c r="A45" s="193"/>
      <c r="B45" s="402" t="s">
        <v>7</v>
      </c>
      <c r="C45" s="377"/>
      <c r="D45" s="449" t="s">
        <v>126</v>
      </c>
      <c r="E45" s="379"/>
      <c r="F45" s="380"/>
      <c r="G45" s="380"/>
      <c r="H45" s="380"/>
      <c r="I45" s="477"/>
      <c r="J45" s="241">
        <f aca="true" t="shared" si="10" ref="J45:O45">J46+J47+J48+J49</f>
        <v>0</v>
      </c>
      <c r="K45" s="318">
        <f t="shared" si="10"/>
        <v>0</v>
      </c>
      <c r="L45" s="319">
        <f t="shared" si="10"/>
        <v>0</v>
      </c>
      <c r="M45" s="319">
        <f t="shared" si="10"/>
        <v>0</v>
      </c>
      <c r="N45" s="319">
        <f t="shared" si="10"/>
        <v>0</v>
      </c>
      <c r="O45" s="319">
        <f t="shared" si="10"/>
        <v>0</v>
      </c>
    </row>
    <row r="46" spans="1:15" s="201" customFormat="1" ht="12.75">
      <c r="A46" s="193"/>
      <c r="B46" s="402"/>
      <c r="C46" s="377">
        <v>1</v>
      </c>
      <c r="D46" s="452" t="s">
        <v>127</v>
      </c>
      <c r="E46" s="391">
        <v>1000</v>
      </c>
      <c r="F46" s="380" t="s">
        <v>10</v>
      </c>
      <c r="G46" s="380" t="s">
        <v>12</v>
      </c>
      <c r="H46" s="380" t="s">
        <v>12</v>
      </c>
      <c r="I46" s="607">
        <v>0.02</v>
      </c>
      <c r="J46" s="241"/>
      <c r="K46" s="199">
        <f>E46*$J46/1000000</f>
        <v>0</v>
      </c>
      <c r="L46" s="200"/>
      <c r="M46" s="242"/>
      <c r="N46" s="242"/>
      <c r="O46" s="268">
        <f>I46*$J46/1000000</f>
        <v>0</v>
      </c>
    </row>
    <row r="47" spans="1:15" s="201" customFormat="1" ht="25.5">
      <c r="A47" s="193"/>
      <c r="B47" s="402"/>
      <c r="C47" s="377">
        <v>2</v>
      </c>
      <c r="D47" s="605" t="s">
        <v>128</v>
      </c>
      <c r="E47" s="379">
        <v>100</v>
      </c>
      <c r="F47" s="380" t="s">
        <v>10</v>
      </c>
      <c r="G47" s="380" t="s">
        <v>12</v>
      </c>
      <c r="H47" s="380" t="s">
        <v>12</v>
      </c>
      <c r="I47" s="607">
        <v>1</v>
      </c>
      <c r="J47" s="241"/>
      <c r="K47" s="199">
        <f>E47*$J47/1000000</f>
        <v>0</v>
      </c>
      <c r="L47" s="200"/>
      <c r="M47" s="242"/>
      <c r="N47" s="242"/>
      <c r="O47" s="268">
        <f>I47*$J47/1000000</f>
        <v>0</v>
      </c>
    </row>
    <row r="48" spans="1:15" s="201" customFormat="1" ht="12.75">
      <c r="A48" s="193"/>
      <c r="B48" s="402"/>
      <c r="C48" s="377">
        <v>3</v>
      </c>
      <c r="D48" s="452" t="s">
        <v>129</v>
      </c>
      <c r="E48" s="379">
        <v>5</v>
      </c>
      <c r="F48" s="380" t="s">
        <v>10</v>
      </c>
      <c r="G48" s="380" t="s">
        <v>12</v>
      </c>
      <c r="H48" s="380" t="s">
        <v>12</v>
      </c>
      <c r="I48" s="607">
        <v>1</v>
      </c>
      <c r="J48" s="241"/>
      <c r="K48" s="199">
        <f>E48*$J48/1000000</f>
        <v>0</v>
      </c>
      <c r="L48" s="200"/>
      <c r="M48" s="242"/>
      <c r="N48" s="242"/>
      <c r="O48" s="268">
        <f>I48*$J48/1000000</f>
        <v>0</v>
      </c>
    </row>
    <row r="49" spans="1:15" s="201" customFormat="1" ht="12.75">
      <c r="A49" s="386"/>
      <c r="B49" s="386"/>
      <c r="C49" s="384">
        <v>4</v>
      </c>
      <c r="D49" s="532" t="s">
        <v>130</v>
      </c>
      <c r="E49" s="532">
        <v>0.1</v>
      </c>
      <c r="F49" s="386" t="s">
        <v>10</v>
      </c>
      <c r="G49" s="386" t="s">
        <v>12</v>
      </c>
      <c r="H49" s="386" t="s">
        <v>12</v>
      </c>
      <c r="I49" s="386" t="s">
        <v>10</v>
      </c>
      <c r="J49" s="205"/>
      <c r="K49" s="206">
        <f>E49*$J49/1000000</f>
        <v>0</v>
      </c>
      <c r="L49" s="207"/>
      <c r="M49" s="207"/>
      <c r="N49" s="207"/>
      <c r="O49" s="207"/>
    </row>
    <row r="50" spans="1:15" s="201" customFormat="1" ht="12.75">
      <c r="A50" s="193"/>
      <c r="B50" s="402" t="s">
        <v>8</v>
      </c>
      <c r="C50" s="377"/>
      <c r="D50" s="449" t="s">
        <v>131</v>
      </c>
      <c r="E50" s="379"/>
      <c r="F50" s="380"/>
      <c r="G50" s="380"/>
      <c r="H50" s="380"/>
      <c r="I50" s="477"/>
      <c r="J50" s="241">
        <f aca="true" t="shared" si="11" ref="J50:O50">J51+J52+J53+J54</f>
        <v>0</v>
      </c>
      <c r="K50" s="318">
        <f t="shared" si="11"/>
        <v>0</v>
      </c>
      <c r="L50" s="242">
        <f t="shared" si="11"/>
        <v>0</v>
      </c>
      <c r="M50" s="242">
        <f t="shared" si="11"/>
        <v>0</v>
      </c>
      <c r="N50" s="242">
        <f t="shared" si="11"/>
        <v>0</v>
      </c>
      <c r="O50" s="322">
        <f t="shared" si="11"/>
        <v>0</v>
      </c>
    </row>
    <row r="51" spans="1:15" s="201" customFormat="1" ht="12.75">
      <c r="A51" s="193"/>
      <c r="B51" s="402"/>
      <c r="C51" s="377">
        <v>1</v>
      </c>
      <c r="D51" s="452" t="s">
        <v>132</v>
      </c>
      <c r="E51" s="453">
        <v>2.5</v>
      </c>
      <c r="F51" s="452" t="s">
        <v>12</v>
      </c>
      <c r="G51" s="452" t="s">
        <v>12</v>
      </c>
      <c r="H51" s="452" t="s">
        <v>12</v>
      </c>
      <c r="I51" s="479" t="s">
        <v>12</v>
      </c>
      <c r="J51" s="316"/>
      <c r="K51" s="199">
        <f>E51*$J51/1000000</f>
        <v>0</v>
      </c>
      <c r="L51" s="242"/>
      <c r="M51" s="242"/>
      <c r="N51" s="242"/>
      <c r="O51" s="242"/>
    </row>
    <row r="52" spans="1:15" s="201" customFormat="1" ht="12.75">
      <c r="A52" s="193"/>
      <c r="B52" s="402"/>
      <c r="C52" s="377">
        <v>2</v>
      </c>
      <c r="D52" s="452" t="s">
        <v>133</v>
      </c>
      <c r="E52" s="453">
        <v>10</v>
      </c>
      <c r="F52" s="452" t="s">
        <v>12</v>
      </c>
      <c r="G52" s="452" t="s">
        <v>10</v>
      </c>
      <c r="H52" s="452" t="s">
        <v>12</v>
      </c>
      <c r="I52" s="479" t="s">
        <v>10</v>
      </c>
      <c r="J52" s="316"/>
      <c r="K52" s="199">
        <f>E52*$J52/1000000</f>
        <v>0</v>
      </c>
      <c r="L52" s="242"/>
      <c r="M52" s="242"/>
      <c r="N52" s="242"/>
      <c r="O52" s="242"/>
    </row>
    <row r="53" spans="1:15" s="201" customFormat="1" ht="12.75">
      <c r="A53" s="193"/>
      <c r="B53" s="376"/>
      <c r="C53" s="377">
        <v>3</v>
      </c>
      <c r="D53" s="380" t="s">
        <v>134</v>
      </c>
      <c r="E53" s="379">
        <v>3.5</v>
      </c>
      <c r="F53" s="380" t="s">
        <v>10</v>
      </c>
      <c r="G53" s="452" t="s">
        <v>10</v>
      </c>
      <c r="H53" s="380" t="s">
        <v>12</v>
      </c>
      <c r="I53" s="477">
        <v>125</v>
      </c>
      <c r="J53" s="198"/>
      <c r="K53" s="199">
        <f>E53*$J53/1000000</f>
        <v>0</v>
      </c>
      <c r="L53" s="200"/>
      <c r="M53" s="200"/>
      <c r="N53" s="200"/>
      <c r="O53" s="199">
        <f>I53*$N53/1000000</f>
        <v>0</v>
      </c>
    </row>
    <row r="54" spans="1:15" s="201" customFormat="1" ht="12.75">
      <c r="A54" s="237"/>
      <c r="B54" s="383"/>
      <c r="C54" s="384">
        <v>4</v>
      </c>
      <c r="D54" s="385" t="s">
        <v>135</v>
      </c>
      <c r="E54" s="386">
        <v>0.1</v>
      </c>
      <c r="F54" s="387" t="s">
        <v>10</v>
      </c>
      <c r="G54" s="566" t="s">
        <v>10</v>
      </c>
      <c r="H54" s="387" t="s">
        <v>12</v>
      </c>
      <c r="I54" s="457" t="s">
        <v>10</v>
      </c>
      <c r="J54" s="205"/>
      <c r="K54" s="206">
        <f>E54*$J54/1000000</f>
        <v>0</v>
      </c>
      <c r="L54" s="207"/>
      <c r="M54" s="207"/>
      <c r="N54" s="207"/>
      <c r="O54" s="207"/>
    </row>
    <row r="55" spans="1:15" s="201" customFormat="1" ht="12.75">
      <c r="A55" s="454"/>
      <c r="B55" s="402" t="s">
        <v>22</v>
      </c>
      <c r="C55" s="448"/>
      <c r="D55" s="449" t="s">
        <v>136</v>
      </c>
      <c r="E55" s="455"/>
      <c r="F55" s="449"/>
      <c r="G55" s="449"/>
      <c r="H55" s="449"/>
      <c r="I55" s="480"/>
      <c r="J55" s="241">
        <f aca="true" t="shared" si="12" ref="J55:O55">J56+J57+J58</f>
        <v>0</v>
      </c>
      <c r="K55" s="318">
        <f t="shared" si="12"/>
        <v>0</v>
      </c>
      <c r="L55" s="322">
        <f t="shared" si="12"/>
        <v>0</v>
      </c>
      <c r="M55" s="322">
        <f t="shared" si="12"/>
        <v>0</v>
      </c>
      <c r="N55" s="322">
        <f t="shared" si="12"/>
        <v>0</v>
      </c>
      <c r="O55" s="322">
        <f t="shared" si="12"/>
        <v>0</v>
      </c>
    </row>
    <row r="56" spans="1:15" s="201" customFormat="1" ht="25.5">
      <c r="A56" s="193"/>
      <c r="B56" s="376"/>
      <c r="C56" s="377">
        <v>1</v>
      </c>
      <c r="D56" s="381" t="s">
        <v>137</v>
      </c>
      <c r="E56" s="379">
        <v>250</v>
      </c>
      <c r="F56" s="382">
        <v>9000</v>
      </c>
      <c r="G56" s="380" t="s">
        <v>12</v>
      </c>
      <c r="H56" s="452" t="s">
        <v>12</v>
      </c>
      <c r="I56" s="477">
        <v>0</v>
      </c>
      <c r="J56" s="198"/>
      <c r="K56" s="199">
        <f>E56*$J56/1000000</f>
        <v>0</v>
      </c>
      <c r="L56" s="199">
        <f>F56*$J56/1000000</f>
        <v>0</v>
      </c>
      <c r="M56" s="200"/>
      <c r="N56" s="200"/>
      <c r="O56" s="199"/>
    </row>
    <row r="57" spans="1:15" s="201" customFormat="1" ht="25.5">
      <c r="A57" s="193"/>
      <c r="B57" s="376"/>
      <c r="C57" s="377">
        <v>2</v>
      </c>
      <c r="D57" s="381" t="s">
        <v>138</v>
      </c>
      <c r="E57" s="379">
        <v>50</v>
      </c>
      <c r="F57" s="380">
        <v>30</v>
      </c>
      <c r="G57" s="380" t="s">
        <v>12</v>
      </c>
      <c r="H57" s="452" t="s">
        <v>12</v>
      </c>
      <c r="I57" s="403">
        <v>9000</v>
      </c>
      <c r="J57" s="198"/>
      <c r="K57" s="199">
        <f>E57*$J57/1000000</f>
        <v>0</v>
      </c>
      <c r="L57" s="199">
        <f>F57*$J57/1000000</f>
        <v>0</v>
      </c>
      <c r="M57" s="200"/>
      <c r="N57" s="200"/>
      <c r="O57" s="199">
        <f>I57*$J57/1000000</f>
        <v>0</v>
      </c>
    </row>
    <row r="58" spans="1:15" s="201" customFormat="1" ht="12.75">
      <c r="A58" s="237"/>
      <c r="B58" s="383"/>
      <c r="C58" s="384">
        <v>3</v>
      </c>
      <c r="D58" s="456" t="s">
        <v>139</v>
      </c>
      <c r="E58" s="386">
        <v>3</v>
      </c>
      <c r="F58" s="456" t="s">
        <v>10</v>
      </c>
      <c r="G58" s="387" t="s">
        <v>12</v>
      </c>
      <c r="H58" s="387" t="s">
        <v>12</v>
      </c>
      <c r="I58" s="567" t="s">
        <v>12</v>
      </c>
      <c r="J58" s="205"/>
      <c r="K58" s="206">
        <f>E58*$J58/1000000</f>
        <v>0</v>
      </c>
      <c r="L58" s="206"/>
      <c r="M58" s="207"/>
      <c r="N58" s="207"/>
      <c r="O58" s="206"/>
    </row>
    <row r="59" spans="1:15" s="201" customFormat="1" ht="12.75">
      <c r="A59" s="193"/>
      <c r="B59" s="402" t="s">
        <v>9</v>
      </c>
      <c r="C59" s="377"/>
      <c r="D59" s="449" t="s">
        <v>140</v>
      </c>
      <c r="E59" s="379"/>
      <c r="F59" s="380"/>
      <c r="G59" s="380"/>
      <c r="H59" s="380"/>
      <c r="I59" s="403"/>
      <c r="J59" s="241">
        <f aca="true" t="shared" si="13" ref="J59:O59">J60+J61</f>
        <v>0</v>
      </c>
      <c r="K59" s="318">
        <f t="shared" si="13"/>
        <v>0</v>
      </c>
      <c r="L59" s="242">
        <f t="shared" si="13"/>
        <v>0</v>
      </c>
      <c r="M59" s="242">
        <f t="shared" si="13"/>
        <v>0</v>
      </c>
      <c r="N59" s="242">
        <f t="shared" si="13"/>
        <v>0</v>
      </c>
      <c r="O59" s="242">
        <f t="shared" si="13"/>
        <v>0</v>
      </c>
    </row>
    <row r="60" spans="1:15" s="201" customFormat="1" ht="12.75">
      <c r="A60" s="193"/>
      <c r="B60" s="376"/>
      <c r="C60" s="377">
        <v>1</v>
      </c>
      <c r="D60" s="381" t="s">
        <v>141</v>
      </c>
      <c r="E60" s="379">
        <v>100</v>
      </c>
      <c r="F60" s="380" t="s">
        <v>10</v>
      </c>
      <c r="G60" s="452" t="s">
        <v>12</v>
      </c>
      <c r="H60" s="452" t="s">
        <v>12</v>
      </c>
      <c r="I60" s="477" t="s">
        <v>10</v>
      </c>
      <c r="J60" s="198"/>
      <c r="K60" s="199">
        <f>E60*$J60/1000000</f>
        <v>0</v>
      </c>
      <c r="L60" s="200"/>
      <c r="M60" s="200"/>
      <c r="N60" s="200"/>
      <c r="O60" s="200"/>
    </row>
    <row r="61" spans="1:15" s="201" customFormat="1" ht="12.75">
      <c r="A61" s="237"/>
      <c r="B61" s="238"/>
      <c r="C61" s="384">
        <v>2</v>
      </c>
      <c r="D61" s="387" t="s">
        <v>142</v>
      </c>
      <c r="E61" s="386">
        <v>2</v>
      </c>
      <c r="F61" s="387" t="s">
        <v>10</v>
      </c>
      <c r="G61" s="566" t="s">
        <v>12</v>
      </c>
      <c r="H61" s="566" t="s">
        <v>12</v>
      </c>
      <c r="I61" s="457" t="s">
        <v>10</v>
      </c>
      <c r="J61" s="205"/>
      <c r="K61" s="206">
        <f>E61*$J61/1000000</f>
        <v>0</v>
      </c>
      <c r="L61" s="207"/>
      <c r="M61" s="207"/>
      <c r="N61" s="207"/>
      <c r="O61" s="207"/>
    </row>
    <row r="62" spans="1:15" s="201" customFormat="1" ht="12.75" customHeight="1">
      <c r="A62" s="454"/>
      <c r="B62" s="533" t="s">
        <v>23</v>
      </c>
      <c r="C62" s="448"/>
      <c r="D62" s="449" t="s">
        <v>143</v>
      </c>
      <c r="E62" s="455"/>
      <c r="F62" s="449"/>
      <c r="G62" s="449"/>
      <c r="H62" s="449"/>
      <c r="I62" s="480"/>
      <c r="J62" s="241">
        <f aca="true" t="shared" si="14" ref="J62:O62">J63</f>
        <v>0</v>
      </c>
      <c r="K62" s="318">
        <f t="shared" si="14"/>
        <v>0</v>
      </c>
      <c r="L62" s="242">
        <f t="shared" si="14"/>
        <v>0</v>
      </c>
      <c r="M62" s="242">
        <f t="shared" si="14"/>
        <v>0</v>
      </c>
      <c r="N62" s="242">
        <f t="shared" si="14"/>
        <v>0</v>
      </c>
      <c r="O62" s="242">
        <f t="shared" si="14"/>
        <v>0</v>
      </c>
    </row>
    <row r="63" spans="1:15" s="201" customFormat="1" ht="12.75">
      <c r="A63" s="237"/>
      <c r="B63" s="238"/>
      <c r="C63" s="384">
        <v>1</v>
      </c>
      <c r="D63" s="387" t="s">
        <v>144</v>
      </c>
      <c r="E63" s="386">
        <v>0.2</v>
      </c>
      <c r="F63" s="387" t="s">
        <v>12</v>
      </c>
      <c r="G63" s="387" t="s">
        <v>12</v>
      </c>
      <c r="H63" s="387" t="s">
        <v>10</v>
      </c>
      <c r="I63" s="608">
        <v>5</v>
      </c>
      <c r="J63" s="205"/>
      <c r="K63" s="206">
        <f>E63*$J63/1000000</f>
        <v>0</v>
      </c>
      <c r="L63" s="207"/>
      <c r="M63" s="207"/>
      <c r="N63" s="207"/>
      <c r="O63" s="206">
        <f>I63*$J63/1000000</f>
        <v>0</v>
      </c>
    </row>
    <row r="64" spans="1:15" s="201" customFormat="1" ht="25.5">
      <c r="A64" s="454"/>
      <c r="B64" s="533" t="s">
        <v>11</v>
      </c>
      <c r="C64" s="448"/>
      <c r="D64" s="626" t="s">
        <v>145</v>
      </c>
      <c r="E64" s="455"/>
      <c r="F64" s="449"/>
      <c r="G64" s="449"/>
      <c r="H64" s="449"/>
      <c r="I64" s="480"/>
      <c r="J64" s="241">
        <f aca="true" t="shared" si="15" ref="J64:O64">J65+J66+J67+J68</f>
        <v>0</v>
      </c>
      <c r="K64" s="318">
        <f t="shared" si="15"/>
        <v>0</v>
      </c>
      <c r="L64" s="242">
        <f t="shared" si="15"/>
        <v>0</v>
      </c>
      <c r="M64" s="242">
        <f t="shared" si="15"/>
        <v>0</v>
      </c>
      <c r="N64" s="242">
        <f t="shared" si="15"/>
        <v>0</v>
      </c>
      <c r="O64" s="242">
        <f t="shared" si="15"/>
        <v>0</v>
      </c>
    </row>
    <row r="65" spans="1:15" s="201" customFormat="1" ht="12.75">
      <c r="A65" s="454"/>
      <c r="B65" s="240"/>
      <c r="C65" s="627">
        <v>1</v>
      </c>
      <c r="D65" s="605" t="s">
        <v>146</v>
      </c>
      <c r="E65" s="628">
        <v>12000</v>
      </c>
      <c r="F65" s="380" t="s">
        <v>10</v>
      </c>
      <c r="G65" s="380" t="s">
        <v>10</v>
      </c>
      <c r="H65" s="380" t="s">
        <v>10</v>
      </c>
      <c r="I65" s="477" t="s">
        <v>10</v>
      </c>
      <c r="J65" s="198"/>
      <c r="K65" s="199">
        <f>E65*$J65/1000000</f>
        <v>0</v>
      </c>
      <c r="L65" s="200"/>
      <c r="M65" s="200"/>
      <c r="N65" s="200"/>
      <c r="O65" s="200"/>
    </row>
    <row r="66" spans="1:15" s="201" customFormat="1" ht="12.75">
      <c r="A66" s="454"/>
      <c r="B66" s="240"/>
      <c r="C66" s="629">
        <v>2</v>
      </c>
      <c r="D66" s="630" t="s">
        <v>147</v>
      </c>
      <c r="E66" s="628">
        <v>100</v>
      </c>
      <c r="F66" s="452" t="s">
        <v>10</v>
      </c>
      <c r="G66" s="452" t="s">
        <v>10</v>
      </c>
      <c r="H66" s="452" t="s">
        <v>10</v>
      </c>
      <c r="I66" s="479" t="s">
        <v>10</v>
      </c>
      <c r="J66" s="198"/>
      <c r="K66" s="199">
        <f>E66*$J66/1000000</f>
        <v>0</v>
      </c>
      <c r="L66" s="200"/>
      <c r="M66" s="200"/>
      <c r="N66" s="200"/>
      <c r="O66" s="200"/>
    </row>
    <row r="67" spans="1:15" s="201" customFormat="1" ht="12.75">
      <c r="A67" s="193"/>
      <c r="B67" s="194"/>
      <c r="C67" s="629">
        <v>3</v>
      </c>
      <c r="D67" s="399" t="s">
        <v>148</v>
      </c>
      <c r="E67" s="379">
        <v>40</v>
      </c>
      <c r="F67" s="380" t="s">
        <v>10</v>
      </c>
      <c r="G67" s="380" t="s">
        <v>12</v>
      </c>
      <c r="H67" s="380" t="s">
        <v>10</v>
      </c>
      <c r="I67" s="477" t="s">
        <v>10</v>
      </c>
      <c r="J67" s="198"/>
      <c r="K67" s="199">
        <f>E67*$J67/1000000</f>
        <v>0</v>
      </c>
      <c r="L67" s="200"/>
      <c r="M67" s="200"/>
      <c r="N67" s="200"/>
      <c r="O67" s="200"/>
    </row>
    <row r="68" spans="1:15" s="201" customFormat="1" ht="26.25" thickBot="1">
      <c r="A68" s="193"/>
      <c r="B68" s="194"/>
      <c r="C68" s="629">
        <v>4</v>
      </c>
      <c r="D68" s="631" t="s">
        <v>149</v>
      </c>
      <c r="E68" s="379">
        <v>3.3</v>
      </c>
      <c r="F68" s="380" t="s">
        <v>10</v>
      </c>
      <c r="G68" s="380" t="s">
        <v>12</v>
      </c>
      <c r="H68" s="380" t="s">
        <v>10</v>
      </c>
      <c r="I68" s="477" t="s">
        <v>10</v>
      </c>
      <c r="J68" s="198"/>
      <c r="K68" s="199">
        <f>E68*$J68/1000000</f>
        <v>0</v>
      </c>
      <c r="L68" s="200"/>
      <c r="M68" s="200"/>
      <c r="N68" s="200"/>
      <c r="O68" s="200"/>
    </row>
    <row r="69" spans="1:15" ht="13.5" thickBot="1">
      <c r="A69" s="46">
        <v>2</v>
      </c>
      <c r="B69" s="48"/>
      <c r="C69" s="48"/>
      <c r="D69" s="48" t="s">
        <v>391</v>
      </c>
      <c r="E69" s="48"/>
      <c r="F69" s="48"/>
      <c r="G69" s="48"/>
      <c r="H69" s="48"/>
      <c r="I69" s="49"/>
      <c r="J69" s="130"/>
      <c r="K69" s="117">
        <f>K64+K62+K59+K55+K50+K45+K40+K33+K26+K22+K11+K8+K4</f>
        <v>0</v>
      </c>
      <c r="L69" s="117">
        <f>L64+L62+L59+L55+L50+L45+L40+L33+L26+L22+L11+L8+L4</f>
        <v>0</v>
      </c>
      <c r="M69" s="117">
        <f>M64+M62+M59+M55+M50+M45+M40+M33+M26+M22+M11+M8+M4</f>
        <v>0</v>
      </c>
      <c r="N69" s="117">
        <f>N64+N62+N59+N55+N50+N45+N40+N33+N26+N22+N11+N8+N4</f>
        <v>0</v>
      </c>
      <c r="O69" s="117">
        <f>O64+O62+O59+O55+O50+O45+O40+O33+O26+O22+O11+O8+O4</f>
        <v>0</v>
      </c>
    </row>
    <row r="71" ht="12.75">
      <c r="D71" s="632" t="s">
        <v>392</v>
      </c>
    </row>
  </sheetData>
  <sheetProtection/>
  <mergeCells count="2">
    <mergeCell ref="E1:I1"/>
    <mergeCell ref="K1:O1"/>
  </mergeCells>
  <printOptions/>
  <pageMargins left="0.25" right="0.25" top="0.75" bottom="0.55" header="0.4921259845" footer="0.242125985"/>
  <pageSetup horizontalDpi="300" verticalDpi="300" orientation="landscape" paperSize="9" scale="80" r:id="rId1"/>
  <headerFooter alignWithMargins="0">
    <oddHeader>&amp;LPCDD/PCDF Inventory&amp;CReference Year: ______________&amp;RCountry: ____________________</oddHeader>
    <oddFooter>&amp;L&amp;A&amp;C&amp;D&amp;RPage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zoomScale="95" zoomScaleNormal="95" zoomScalePageLayoutView="0" workbookViewId="0" topLeftCell="A1">
      <selection activeCell="O19" sqref="O19"/>
    </sheetView>
  </sheetViews>
  <sheetFormatPr defaultColWidth="12" defaultRowHeight="12.75"/>
  <cols>
    <col min="1" max="1" width="7" style="0" customWidth="1"/>
    <col min="2" max="2" width="8.33203125" style="0" customWidth="1"/>
    <col min="3" max="3" width="6.83203125" style="0" bestFit="1" customWidth="1"/>
    <col min="4" max="4" width="41" style="0" customWidth="1"/>
    <col min="5" max="6" width="8" style="0" bestFit="1" customWidth="1"/>
    <col min="7" max="7" width="6.5" style="0" bestFit="1" customWidth="1"/>
    <col min="8" max="8" width="10.66015625" style="0" customWidth="1"/>
    <col min="9" max="9" width="12.5" style="0" customWidth="1"/>
    <col min="10" max="10" width="14.66015625" style="0" bestFit="1" customWidth="1"/>
    <col min="11" max="11" width="10.66015625" style="0" customWidth="1"/>
    <col min="12" max="12" width="10" style="0" customWidth="1"/>
    <col min="13" max="13" width="10.5" style="0" customWidth="1"/>
    <col min="14" max="14" width="11" style="0" customWidth="1"/>
    <col min="15" max="15" width="10.5" style="0" customWidth="1"/>
    <col min="16" max="16" width="22.66015625" style="0" customWidth="1"/>
  </cols>
  <sheetData>
    <row r="1" spans="1:16" ht="12.75">
      <c r="A1" s="2"/>
      <c r="B1" s="10"/>
      <c r="C1" s="314"/>
      <c r="D1" s="534" t="s">
        <v>81</v>
      </c>
      <c r="E1" s="860" t="s">
        <v>66</v>
      </c>
      <c r="F1" s="861"/>
      <c r="G1" s="861"/>
      <c r="H1" s="861"/>
      <c r="I1" s="862"/>
      <c r="J1" s="69" t="s">
        <v>74</v>
      </c>
      <c r="K1" s="863" t="s">
        <v>78</v>
      </c>
      <c r="L1" s="864"/>
      <c r="M1" s="864"/>
      <c r="N1" s="864"/>
      <c r="O1" s="865"/>
      <c r="P1" s="421" t="s">
        <v>180</v>
      </c>
    </row>
    <row r="2" spans="1:16" ht="13.5" thickBot="1">
      <c r="A2" s="535" t="s">
        <v>40</v>
      </c>
      <c r="B2" s="536" t="s">
        <v>20</v>
      </c>
      <c r="C2" s="8" t="s">
        <v>41</v>
      </c>
      <c r="D2" s="313"/>
      <c r="E2" s="8" t="s">
        <v>67</v>
      </c>
      <c r="F2" s="55" t="s">
        <v>68</v>
      </c>
      <c r="G2" s="55" t="s">
        <v>69</v>
      </c>
      <c r="H2" s="8" t="s">
        <v>70</v>
      </c>
      <c r="I2" s="473" t="s">
        <v>72</v>
      </c>
      <c r="J2" s="70" t="s">
        <v>15</v>
      </c>
      <c r="K2" s="64" t="s">
        <v>76</v>
      </c>
      <c r="L2" s="64" t="s">
        <v>76</v>
      </c>
      <c r="M2" s="64" t="s">
        <v>76</v>
      </c>
      <c r="N2" s="64" t="s">
        <v>76</v>
      </c>
      <c r="O2" s="64" t="s">
        <v>76</v>
      </c>
      <c r="P2" s="424" t="s">
        <v>13</v>
      </c>
    </row>
    <row r="3" spans="1:16" ht="13.5" thickBot="1">
      <c r="A3" s="28">
        <v>3</v>
      </c>
      <c r="B3" s="29"/>
      <c r="C3" s="29"/>
      <c r="D3" s="30" t="s">
        <v>150</v>
      </c>
      <c r="E3" s="30"/>
      <c r="F3" s="30"/>
      <c r="G3" s="30"/>
      <c r="H3" s="30"/>
      <c r="I3" s="31"/>
      <c r="J3" s="106"/>
      <c r="K3" s="436" t="s">
        <v>67</v>
      </c>
      <c r="L3" s="436" t="s">
        <v>68</v>
      </c>
      <c r="M3" s="436" t="s">
        <v>69</v>
      </c>
      <c r="N3" s="436" t="s">
        <v>70</v>
      </c>
      <c r="O3" s="436" t="s">
        <v>72</v>
      </c>
      <c r="P3" s="467"/>
    </row>
    <row r="4" spans="1:16" ht="12.75">
      <c r="A4" s="513"/>
      <c r="B4" s="514" t="s">
        <v>1</v>
      </c>
      <c r="C4" s="514"/>
      <c r="D4" s="515" t="s">
        <v>151</v>
      </c>
      <c r="E4" s="458"/>
      <c r="F4" s="458"/>
      <c r="G4" s="458"/>
      <c r="H4" s="458"/>
      <c r="I4" s="459"/>
      <c r="J4" s="128">
        <f>J5+J6+J7+J8+J9+J10</f>
        <v>0</v>
      </c>
      <c r="K4" s="113">
        <f>K5+K6+K7+K8+K9+K10</f>
        <v>0</v>
      </c>
      <c r="L4" s="320">
        <f>L5+L6+L8+L7+L9+L10</f>
        <v>0</v>
      </c>
      <c r="M4" s="320">
        <f>M5+M6+M7+M8+M9+M10</f>
        <v>0</v>
      </c>
      <c r="N4" s="320">
        <f>N5+N6+N7+N8+N9+N10</f>
        <v>0</v>
      </c>
      <c r="O4" s="151">
        <f>O5+O6+O7+O8+O9+O10</f>
        <v>0</v>
      </c>
      <c r="P4" s="468"/>
    </row>
    <row r="5" spans="1:16" s="159" customFormat="1" ht="25.5">
      <c r="A5" s="154"/>
      <c r="B5" s="404"/>
      <c r="C5" s="404">
        <v>1</v>
      </c>
      <c r="D5" s="633" t="s">
        <v>177</v>
      </c>
      <c r="E5" s="405">
        <v>35</v>
      </c>
      <c r="F5" s="405" t="s">
        <v>10</v>
      </c>
      <c r="G5" s="405" t="s">
        <v>12</v>
      </c>
      <c r="H5" s="405" t="s">
        <v>12</v>
      </c>
      <c r="I5" s="489" t="s">
        <v>10</v>
      </c>
      <c r="J5" s="155"/>
      <c r="K5" s="156">
        <f aca="true" t="shared" si="0" ref="K5:K10">E5*$J5/1000000</f>
        <v>0</v>
      </c>
      <c r="L5" s="157"/>
      <c r="M5" s="157"/>
      <c r="N5" s="157"/>
      <c r="O5" s="158"/>
      <c r="P5" s="469"/>
    </row>
    <row r="6" spans="1:16" s="159" customFormat="1" ht="25.5">
      <c r="A6" s="154"/>
      <c r="B6" s="404"/>
      <c r="C6" s="404">
        <v>2</v>
      </c>
      <c r="D6" s="405" t="s">
        <v>152</v>
      </c>
      <c r="E6" s="405">
        <v>10</v>
      </c>
      <c r="F6" s="405" t="s">
        <v>10</v>
      </c>
      <c r="G6" s="405" t="s">
        <v>12</v>
      </c>
      <c r="H6" s="405" t="s">
        <v>12</v>
      </c>
      <c r="I6" s="489">
        <v>14</v>
      </c>
      <c r="J6" s="155"/>
      <c r="K6" s="156">
        <f t="shared" si="0"/>
        <v>0</v>
      </c>
      <c r="L6" s="157"/>
      <c r="M6" s="157"/>
      <c r="N6" s="157"/>
      <c r="O6" s="156">
        <f>I6*$J6/1000000</f>
        <v>0</v>
      </c>
      <c r="P6" s="469"/>
    </row>
    <row r="7" spans="1:16" s="159" customFormat="1" ht="12.75">
      <c r="A7" s="154"/>
      <c r="B7" s="404"/>
      <c r="C7" s="537">
        <v>3</v>
      </c>
      <c r="D7" s="597" t="s">
        <v>153</v>
      </c>
      <c r="E7" s="634">
        <v>17.5</v>
      </c>
      <c r="F7" s="635" t="s">
        <v>10</v>
      </c>
      <c r="G7" s="635" t="s">
        <v>12</v>
      </c>
      <c r="H7" s="635" t="s">
        <v>12</v>
      </c>
      <c r="I7" s="636" t="s">
        <v>10</v>
      </c>
      <c r="J7" s="155"/>
      <c r="K7" s="156">
        <f t="shared" si="0"/>
        <v>0</v>
      </c>
      <c r="L7" s="157"/>
      <c r="M7" s="157"/>
      <c r="N7" s="157"/>
      <c r="O7" s="156"/>
      <c r="P7" s="469"/>
    </row>
    <row r="8" spans="1:16" s="159" customFormat="1" ht="25.5">
      <c r="A8" s="154"/>
      <c r="B8" s="404"/>
      <c r="C8" s="537">
        <v>4</v>
      </c>
      <c r="D8" s="405" t="s">
        <v>154</v>
      </c>
      <c r="E8" s="405">
        <v>2.5</v>
      </c>
      <c r="F8" s="405" t="s">
        <v>10</v>
      </c>
      <c r="G8" s="405" t="s">
        <v>12</v>
      </c>
      <c r="H8" s="405" t="s">
        <v>12</v>
      </c>
      <c r="I8" s="489" t="s">
        <v>10</v>
      </c>
      <c r="J8" s="155"/>
      <c r="K8" s="156">
        <f t="shared" si="0"/>
        <v>0</v>
      </c>
      <c r="L8" s="157"/>
      <c r="M8" s="157"/>
      <c r="N8" s="157"/>
      <c r="O8" s="156"/>
      <c r="P8" s="469"/>
    </row>
    <row r="9" spans="1:16" s="159" customFormat="1" ht="25.5">
      <c r="A9" s="154"/>
      <c r="B9" s="404"/>
      <c r="C9" s="537">
        <v>5</v>
      </c>
      <c r="D9" s="405" t="s">
        <v>155</v>
      </c>
      <c r="E9" s="405">
        <v>1.5</v>
      </c>
      <c r="F9" s="405" t="s">
        <v>10</v>
      </c>
      <c r="G9" s="405" t="s">
        <v>12</v>
      </c>
      <c r="H9" s="405" t="s">
        <v>12</v>
      </c>
      <c r="I9" s="489" t="s">
        <v>10</v>
      </c>
      <c r="J9" s="155"/>
      <c r="K9" s="156">
        <f t="shared" si="0"/>
        <v>0</v>
      </c>
      <c r="L9" s="157"/>
      <c r="M9" s="157"/>
      <c r="N9" s="157"/>
      <c r="O9" s="156"/>
      <c r="P9" s="469"/>
    </row>
    <row r="10" spans="1:16" s="159" customFormat="1" ht="25.5">
      <c r="A10" s="160"/>
      <c r="B10" s="560"/>
      <c r="C10" s="538">
        <v>6</v>
      </c>
      <c r="D10" s="406" t="s">
        <v>156</v>
      </c>
      <c r="E10" s="394">
        <v>0.5</v>
      </c>
      <c r="F10" s="394" t="s">
        <v>10</v>
      </c>
      <c r="G10" s="394" t="s">
        <v>12</v>
      </c>
      <c r="H10" s="407" t="s">
        <v>12</v>
      </c>
      <c r="I10" s="490" t="s">
        <v>10</v>
      </c>
      <c r="J10" s="161"/>
      <c r="K10" s="162">
        <f t="shared" si="0"/>
        <v>0</v>
      </c>
      <c r="L10" s="163"/>
      <c r="M10" s="163"/>
      <c r="N10" s="163"/>
      <c r="O10" s="162"/>
      <c r="P10" s="470"/>
    </row>
    <row r="11" spans="1:16" s="159" customFormat="1" ht="12.75">
      <c r="A11" s="154"/>
      <c r="B11" s="637" t="s">
        <v>2</v>
      </c>
      <c r="C11" s="637"/>
      <c r="D11" s="638" t="s">
        <v>157</v>
      </c>
      <c r="E11" s="639"/>
      <c r="F11" s="405"/>
      <c r="G11" s="405"/>
      <c r="H11" s="405"/>
      <c r="I11" s="489"/>
      <c r="J11" s="164">
        <f aca="true" t="shared" si="1" ref="J11:O11">J12+J13+J14+J15</f>
        <v>0</v>
      </c>
      <c r="K11" s="165">
        <f t="shared" si="1"/>
        <v>0</v>
      </c>
      <c r="L11" s="166">
        <f t="shared" si="1"/>
        <v>0</v>
      </c>
      <c r="M11" s="166">
        <f t="shared" si="1"/>
        <v>0</v>
      </c>
      <c r="N11" s="166">
        <f t="shared" si="1"/>
        <v>0</v>
      </c>
      <c r="O11" s="167">
        <f t="shared" si="1"/>
        <v>0</v>
      </c>
      <c r="P11" s="469"/>
    </row>
    <row r="12" spans="1:16" s="159" customFormat="1" ht="25.5">
      <c r="A12" s="154"/>
      <c r="B12" s="404"/>
      <c r="C12" s="404">
        <v>1</v>
      </c>
      <c r="D12" s="405" t="s">
        <v>158</v>
      </c>
      <c r="E12" s="405">
        <v>500</v>
      </c>
      <c r="F12" s="405" t="s">
        <v>10</v>
      </c>
      <c r="G12" s="405" t="s">
        <v>12</v>
      </c>
      <c r="H12" s="405" t="s">
        <v>12</v>
      </c>
      <c r="I12" s="489" t="s">
        <v>10</v>
      </c>
      <c r="J12" s="155"/>
      <c r="K12" s="156">
        <f>E12*$J12/1000000</f>
        <v>0</v>
      </c>
      <c r="L12" s="157"/>
      <c r="M12" s="157"/>
      <c r="N12" s="157"/>
      <c r="O12" s="156"/>
      <c r="P12" s="469"/>
    </row>
    <row r="13" spans="1:16" s="159" customFormat="1" ht="25.5">
      <c r="A13" s="154"/>
      <c r="B13" s="404"/>
      <c r="C13" s="404">
        <v>2</v>
      </c>
      <c r="D13" s="405" t="s">
        <v>159</v>
      </c>
      <c r="E13" s="405">
        <v>50</v>
      </c>
      <c r="F13" s="405" t="s">
        <v>10</v>
      </c>
      <c r="G13" s="405" t="s">
        <v>12</v>
      </c>
      <c r="H13" s="405" t="s">
        <v>12</v>
      </c>
      <c r="I13" s="489">
        <v>15</v>
      </c>
      <c r="J13" s="155"/>
      <c r="K13" s="156">
        <f>E13*$J13/1000000</f>
        <v>0</v>
      </c>
      <c r="L13" s="157"/>
      <c r="M13" s="157"/>
      <c r="N13" s="157"/>
      <c r="O13" s="156">
        <f>I13*$J13/1000000</f>
        <v>0</v>
      </c>
      <c r="P13" s="469"/>
    </row>
    <row r="14" spans="1:16" s="258" customFormat="1" ht="12.75">
      <c r="A14" s="154"/>
      <c r="B14" s="404"/>
      <c r="C14" s="537">
        <v>3</v>
      </c>
      <c r="D14" s="597" t="s">
        <v>160</v>
      </c>
      <c r="E14" s="634">
        <v>50</v>
      </c>
      <c r="F14" s="635" t="s">
        <v>10</v>
      </c>
      <c r="G14" s="635" t="s">
        <v>12</v>
      </c>
      <c r="H14" s="635" t="s">
        <v>12</v>
      </c>
      <c r="I14" s="640">
        <v>70</v>
      </c>
      <c r="J14" s="155"/>
      <c r="K14" s="156">
        <f>E14*$J14/1000000</f>
        <v>0</v>
      </c>
      <c r="L14" s="157"/>
      <c r="M14" s="157"/>
      <c r="N14" s="157"/>
      <c r="O14" s="156">
        <f>I14*$J14/1000000</f>
        <v>0</v>
      </c>
      <c r="P14" s="469"/>
    </row>
    <row r="15" spans="1:16" s="159" customFormat="1" ht="25.5">
      <c r="A15" s="160"/>
      <c r="B15" s="560"/>
      <c r="C15" s="538">
        <v>4</v>
      </c>
      <c r="D15" s="641" t="s">
        <v>161</v>
      </c>
      <c r="E15" s="642">
        <v>50</v>
      </c>
      <c r="F15" s="394" t="s">
        <v>10</v>
      </c>
      <c r="G15" s="394" t="s">
        <v>12</v>
      </c>
      <c r="H15" s="407" t="s">
        <v>12</v>
      </c>
      <c r="I15" s="643">
        <v>50</v>
      </c>
      <c r="J15" s="161"/>
      <c r="K15" s="162">
        <f>E15*$J15/1000000</f>
        <v>0</v>
      </c>
      <c r="L15" s="163"/>
      <c r="M15" s="163"/>
      <c r="N15" s="163"/>
      <c r="O15" s="162">
        <f>I15*$J15/1000000</f>
        <v>0</v>
      </c>
      <c r="P15" s="470"/>
    </row>
    <row r="16" spans="1:16" s="159" customFormat="1" ht="12.75">
      <c r="A16" s="154"/>
      <c r="B16" s="637" t="s">
        <v>3</v>
      </c>
      <c r="C16" s="637"/>
      <c r="D16" s="644" t="s">
        <v>162</v>
      </c>
      <c r="E16" s="405"/>
      <c r="F16" s="405"/>
      <c r="G16" s="405"/>
      <c r="H16" s="405"/>
      <c r="I16" s="489"/>
      <c r="J16" s="164">
        <f aca="true" t="shared" si="2" ref="J16:O16">J17</f>
        <v>0</v>
      </c>
      <c r="K16" s="165">
        <f t="shared" si="2"/>
        <v>0</v>
      </c>
      <c r="L16" s="166">
        <f t="shared" si="2"/>
        <v>0</v>
      </c>
      <c r="M16" s="166">
        <f t="shared" si="2"/>
        <v>0</v>
      </c>
      <c r="N16" s="166">
        <f t="shared" si="2"/>
        <v>0</v>
      </c>
      <c r="O16" s="167">
        <f t="shared" si="2"/>
        <v>0</v>
      </c>
      <c r="P16" s="469"/>
    </row>
    <row r="17" spans="1:16" s="159" customFormat="1" ht="25.5">
      <c r="A17" s="254"/>
      <c r="B17" s="400"/>
      <c r="C17" s="400">
        <v>1</v>
      </c>
      <c r="D17" s="385" t="s">
        <v>163</v>
      </c>
      <c r="E17" s="385">
        <v>8</v>
      </c>
      <c r="F17" s="385" t="s">
        <v>10</v>
      </c>
      <c r="G17" s="385" t="s">
        <v>12</v>
      </c>
      <c r="H17" s="645" t="s">
        <v>12</v>
      </c>
      <c r="I17" s="481" t="s">
        <v>12</v>
      </c>
      <c r="J17" s="255"/>
      <c r="K17" s="256">
        <f>E17*$J17/1000000</f>
        <v>0</v>
      </c>
      <c r="L17" s="257"/>
      <c r="M17" s="257"/>
      <c r="N17" s="257"/>
      <c r="O17" s="256"/>
      <c r="P17" s="471"/>
    </row>
    <row r="18" spans="1:16" s="258" customFormat="1" ht="25.5">
      <c r="A18" s="154"/>
      <c r="B18" s="637" t="s">
        <v>4</v>
      </c>
      <c r="C18" s="637"/>
      <c r="D18" s="646" t="s">
        <v>164</v>
      </c>
      <c r="E18" s="405"/>
      <c r="F18" s="405"/>
      <c r="G18" s="405"/>
      <c r="H18" s="405"/>
      <c r="I18" s="491" t="s">
        <v>179</v>
      </c>
      <c r="J18" s="164">
        <f aca="true" t="shared" si="3" ref="J18:O18">J19+J20+J21+J22+J23+J24</f>
        <v>0</v>
      </c>
      <c r="K18" s="165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7">
        <f t="shared" si="3"/>
        <v>0</v>
      </c>
      <c r="P18" s="472" t="s">
        <v>307</v>
      </c>
    </row>
    <row r="19" spans="1:25" s="310" customFormat="1" ht="25.5">
      <c r="A19" s="154"/>
      <c r="B19" s="404"/>
      <c r="C19" s="404">
        <v>1</v>
      </c>
      <c r="D19" s="635" t="s">
        <v>165</v>
      </c>
      <c r="E19" s="647">
        <v>1500</v>
      </c>
      <c r="F19" s="405" t="s">
        <v>10</v>
      </c>
      <c r="G19" s="405" t="s">
        <v>10</v>
      </c>
      <c r="H19" s="405" t="s">
        <v>12</v>
      </c>
      <c r="I19" s="492">
        <v>1000</v>
      </c>
      <c r="J19" s="155"/>
      <c r="K19" s="156">
        <f aca="true" t="shared" si="4" ref="K19:K24">E19*$J19/1000000</f>
        <v>0</v>
      </c>
      <c r="L19" s="157"/>
      <c r="M19" s="157"/>
      <c r="N19" s="157"/>
      <c r="O19" s="156">
        <f aca="true" t="shared" si="5" ref="O19:O24">I19*$P19/1000000</f>
        <v>0</v>
      </c>
      <c r="P19" s="461"/>
      <c r="Q19" s="312"/>
      <c r="R19" s="312"/>
      <c r="S19" s="312"/>
      <c r="T19" s="312"/>
      <c r="U19" s="312"/>
      <c r="V19" s="312"/>
      <c r="W19" s="312"/>
      <c r="X19" s="312"/>
      <c r="Y19" s="312"/>
    </row>
    <row r="20" spans="1:16" s="159" customFormat="1" ht="25.5">
      <c r="A20" s="154"/>
      <c r="B20" s="404"/>
      <c r="C20" s="404">
        <v>2</v>
      </c>
      <c r="D20" s="635" t="s">
        <v>166</v>
      </c>
      <c r="E20" s="647">
        <v>100</v>
      </c>
      <c r="F20" s="405" t="s">
        <v>10</v>
      </c>
      <c r="G20" s="405" t="s">
        <v>10</v>
      </c>
      <c r="H20" s="405" t="s">
        <v>12</v>
      </c>
      <c r="I20" s="492">
        <v>10</v>
      </c>
      <c r="J20" s="155"/>
      <c r="K20" s="156">
        <f t="shared" si="4"/>
        <v>0</v>
      </c>
      <c r="L20" s="157"/>
      <c r="M20" s="157"/>
      <c r="N20" s="157"/>
      <c r="O20" s="156">
        <f t="shared" si="5"/>
        <v>0</v>
      </c>
      <c r="P20" s="461"/>
    </row>
    <row r="21" spans="1:16" s="159" customFormat="1" ht="12.75">
      <c r="A21" s="154"/>
      <c r="B21" s="404"/>
      <c r="C21" s="537">
        <v>3</v>
      </c>
      <c r="D21" s="597" t="s">
        <v>167</v>
      </c>
      <c r="E21" s="648">
        <v>450</v>
      </c>
      <c r="F21" s="635" t="s">
        <v>10</v>
      </c>
      <c r="G21" s="635" t="s">
        <v>10</v>
      </c>
      <c r="H21" s="635" t="s">
        <v>12</v>
      </c>
      <c r="I21" s="539">
        <v>30</v>
      </c>
      <c r="J21" s="155"/>
      <c r="K21" s="156">
        <f t="shared" si="4"/>
        <v>0</v>
      </c>
      <c r="L21" s="157"/>
      <c r="M21" s="157"/>
      <c r="N21" s="157"/>
      <c r="O21" s="156">
        <f t="shared" si="5"/>
        <v>0</v>
      </c>
      <c r="P21" s="461"/>
    </row>
    <row r="22" spans="1:16" s="159" customFormat="1" ht="12.75">
      <c r="A22" s="154"/>
      <c r="B22" s="404"/>
      <c r="C22" s="537">
        <v>4</v>
      </c>
      <c r="D22" s="597" t="s">
        <v>168</v>
      </c>
      <c r="E22" s="648">
        <v>100</v>
      </c>
      <c r="F22" s="635" t="s">
        <v>10</v>
      </c>
      <c r="G22" s="635" t="s">
        <v>10</v>
      </c>
      <c r="H22" s="635" t="s">
        <v>12</v>
      </c>
      <c r="I22" s="540">
        <v>0.1</v>
      </c>
      <c r="J22" s="155"/>
      <c r="K22" s="156">
        <f t="shared" si="4"/>
        <v>0</v>
      </c>
      <c r="L22" s="157"/>
      <c r="M22" s="157"/>
      <c r="N22" s="157"/>
      <c r="O22" s="156">
        <f t="shared" si="5"/>
        <v>0</v>
      </c>
      <c r="P22" s="461"/>
    </row>
    <row r="23" spans="1:16" ht="25.5">
      <c r="A23" s="154"/>
      <c r="B23" s="404"/>
      <c r="C23" s="537">
        <v>5</v>
      </c>
      <c r="D23" s="597" t="s">
        <v>169</v>
      </c>
      <c r="E23" s="648">
        <v>20</v>
      </c>
      <c r="F23" s="635" t="s">
        <v>10</v>
      </c>
      <c r="G23" s="635" t="s">
        <v>10</v>
      </c>
      <c r="H23" s="635" t="s">
        <v>12</v>
      </c>
      <c r="I23" s="540">
        <v>0.1</v>
      </c>
      <c r="J23" s="155"/>
      <c r="K23" s="156">
        <f t="shared" si="4"/>
        <v>0</v>
      </c>
      <c r="L23" s="157"/>
      <c r="M23" s="157"/>
      <c r="N23" s="157"/>
      <c r="O23" s="156">
        <f t="shared" si="5"/>
        <v>0</v>
      </c>
      <c r="P23" s="461"/>
    </row>
    <row r="24" spans="1:16" ht="25.5">
      <c r="A24" s="160"/>
      <c r="B24" s="560"/>
      <c r="C24" s="538">
        <v>6</v>
      </c>
      <c r="D24" s="641" t="s">
        <v>170</v>
      </c>
      <c r="E24" s="642">
        <v>100</v>
      </c>
      <c r="F24" s="406" t="s">
        <v>10</v>
      </c>
      <c r="G24" s="406" t="s">
        <v>10</v>
      </c>
      <c r="H24" s="406" t="s">
        <v>12</v>
      </c>
      <c r="I24" s="541">
        <v>0.1</v>
      </c>
      <c r="J24" s="161"/>
      <c r="K24" s="162">
        <f t="shared" si="4"/>
        <v>0</v>
      </c>
      <c r="L24" s="163"/>
      <c r="M24" s="163"/>
      <c r="N24" s="163"/>
      <c r="O24" s="162">
        <f t="shared" si="5"/>
        <v>0</v>
      </c>
      <c r="P24" s="462"/>
    </row>
    <row r="25" spans="1:16" ht="25.5">
      <c r="A25" s="259"/>
      <c r="B25" s="649" t="s">
        <v>5</v>
      </c>
      <c r="C25" s="649"/>
      <c r="D25" s="650" t="s">
        <v>178</v>
      </c>
      <c r="E25" s="651"/>
      <c r="F25" s="381"/>
      <c r="G25" s="381"/>
      <c r="H25" s="381"/>
      <c r="I25" s="491" t="s">
        <v>179</v>
      </c>
      <c r="J25" s="260">
        <f aca="true" t="shared" si="6" ref="J25:O25">J26+J27+J28+J29+J30+J31</f>
        <v>0</v>
      </c>
      <c r="K25" s="261">
        <f t="shared" si="6"/>
        <v>0</v>
      </c>
      <c r="L25" s="323">
        <f t="shared" si="6"/>
        <v>0</v>
      </c>
      <c r="M25" s="323">
        <f t="shared" si="6"/>
        <v>0</v>
      </c>
      <c r="N25" s="323">
        <f t="shared" si="6"/>
        <v>0</v>
      </c>
      <c r="O25" s="262">
        <f t="shared" si="6"/>
        <v>0</v>
      </c>
      <c r="P25" s="472" t="s">
        <v>307</v>
      </c>
    </row>
    <row r="26" spans="1:16" ht="25.5">
      <c r="A26" s="309"/>
      <c r="B26" s="652"/>
      <c r="C26" s="542">
        <v>1</v>
      </c>
      <c r="D26" s="653" t="s">
        <v>175</v>
      </c>
      <c r="E26" s="543">
        <v>1700</v>
      </c>
      <c r="F26" s="408" t="s">
        <v>10</v>
      </c>
      <c r="G26" s="408" t="s">
        <v>12</v>
      </c>
      <c r="H26" s="408" t="s">
        <v>12</v>
      </c>
      <c r="I26" s="544">
        <v>5000</v>
      </c>
      <c r="J26" s="267"/>
      <c r="K26" s="156">
        <f aca="true" t="shared" si="7" ref="K26:K31">E26*$J26/1000000</f>
        <v>0</v>
      </c>
      <c r="L26" s="311"/>
      <c r="M26" s="311"/>
      <c r="N26" s="311"/>
      <c r="O26" s="156">
        <f>I26*$P26/1000000</f>
        <v>0</v>
      </c>
      <c r="P26" s="463"/>
    </row>
    <row r="27" spans="1:16" ht="25.5">
      <c r="A27" s="309"/>
      <c r="B27" s="652"/>
      <c r="C27" s="542">
        <v>2</v>
      </c>
      <c r="D27" s="653" t="s">
        <v>176</v>
      </c>
      <c r="E27" s="654">
        <v>200</v>
      </c>
      <c r="F27" s="408" t="s">
        <v>10</v>
      </c>
      <c r="G27" s="408" t="s">
        <v>12</v>
      </c>
      <c r="H27" s="408" t="s">
        <v>12</v>
      </c>
      <c r="I27" s="655" t="s">
        <v>12</v>
      </c>
      <c r="J27" s="267"/>
      <c r="K27" s="156">
        <f t="shared" si="7"/>
        <v>0</v>
      </c>
      <c r="L27" s="311"/>
      <c r="M27" s="311"/>
      <c r="N27" s="311"/>
      <c r="O27" s="311"/>
      <c r="P27" s="463"/>
    </row>
    <row r="28" spans="1:16" ht="12.75">
      <c r="A28" s="154"/>
      <c r="B28" s="404"/>
      <c r="C28" s="404">
        <v>3</v>
      </c>
      <c r="D28" s="405" t="s">
        <v>174</v>
      </c>
      <c r="E28" s="405">
        <v>100</v>
      </c>
      <c r="F28" s="405" t="s">
        <v>10</v>
      </c>
      <c r="G28" s="405" t="s">
        <v>12</v>
      </c>
      <c r="H28" s="405" t="s">
        <v>12</v>
      </c>
      <c r="I28" s="539">
        <v>5</v>
      </c>
      <c r="J28" s="169"/>
      <c r="K28" s="156">
        <f t="shared" si="7"/>
        <v>0</v>
      </c>
      <c r="L28" s="157"/>
      <c r="M28" s="157"/>
      <c r="N28" s="157"/>
      <c r="O28" s="156">
        <f>I28*$P28/1000000</f>
        <v>0</v>
      </c>
      <c r="P28" s="422"/>
    </row>
    <row r="29" spans="1:16" ht="12.75">
      <c r="A29" s="154"/>
      <c r="B29" s="404"/>
      <c r="C29" s="537">
        <v>4</v>
      </c>
      <c r="D29" s="634" t="s">
        <v>173</v>
      </c>
      <c r="E29" s="634">
        <v>100</v>
      </c>
      <c r="F29" s="635" t="s">
        <v>10</v>
      </c>
      <c r="G29" s="635" t="s">
        <v>12</v>
      </c>
      <c r="H29" s="635" t="s">
        <v>12</v>
      </c>
      <c r="I29" s="656" t="s">
        <v>12</v>
      </c>
      <c r="J29" s="169"/>
      <c r="K29" s="156">
        <f t="shared" si="7"/>
        <v>0</v>
      </c>
      <c r="L29" s="157"/>
      <c r="M29" s="157"/>
      <c r="N29" s="157"/>
      <c r="O29" s="156"/>
      <c r="P29" s="422"/>
    </row>
    <row r="30" spans="1:16" ht="25.5">
      <c r="A30" s="154"/>
      <c r="B30" s="404"/>
      <c r="C30" s="404">
        <v>5</v>
      </c>
      <c r="D30" s="405" t="s">
        <v>172</v>
      </c>
      <c r="E30" s="405">
        <v>10</v>
      </c>
      <c r="F30" s="405" t="s">
        <v>10</v>
      </c>
      <c r="G30" s="405" t="s">
        <v>12</v>
      </c>
      <c r="H30" s="405" t="s">
        <v>12</v>
      </c>
      <c r="I30" s="492" t="s">
        <v>12</v>
      </c>
      <c r="J30" s="155"/>
      <c r="K30" s="156">
        <f t="shared" si="7"/>
        <v>0</v>
      </c>
      <c r="L30" s="157"/>
      <c r="M30" s="157"/>
      <c r="N30" s="157"/>
      <c r="O30" s="156"/>
      <c r="P30" s="422"/>
    </row>
    <row r="31" spans="1:16" ht="12.75">
      <c r="A31" s="160"/>
      <c r="B31" s="560"/>
      <c r="C31" s="560">
        <v>6</v>
      </c>
      <c r="D31" s="406" t="s">
        <v>171</v>
      </c>
      <c r="E31" s="394">
        <v>1.5</v>
      </c>
      <c r="F31" s="394" t="s">
        <v>10</v>
      </c>
      <c r="G31" s="394" t="s">
        <v>12</v>
      </c>
      <c r="H31" s="394" t="s">
        <v>12</v>
      </c>
      <c r="I31" s="657" t="s">
        <v>12</v>
      </c>
      <c r="J31" s="161"/>
      <c r="K31" s="162">
        <f t="shared" si="7"/>
        <v>0</v>
      </c>
      <c r="L31" s="163"/>
      <c r="M31" s="163"/>
      <c r="N31" s="163"/>
      <c r="O31" s="162"/>
      <c r="P31" s="423"/>
    </row>
    <row r="32" spans="1:16" ht="13.5" thickBot="1">
      <c r="A32" s="99">
        <v>3</v>
      </c>
      <c r="B32" s="101"/>
      <c r="C32" s="101"/>
      <c r="D32" s="101" t="s">
        <v>150</v>
      </c>
      <c r="E32" s="101"/>
      <c r="F32" s="101"/>
      <c r="G32" s="101"/>
      <c r="H32" s="101"/>
      <c r="I32" s="105"/>
      <c r="J32" s="135"/>
      <c r="K32" s="115">
        <f>K4+K11+K16+K18+K25</f>
        <v>0</v>
      </c>
      <c r="L32" s="102">
        <f>L4+L11+L16+L18+L25</f>
        <v>0</v>
      </c>
      <c r="M32" s="102">
        <f>M4+M11+M16+M18+M25</f>
        <v>0</v>
      </c>
      <c r="N32" s="102">
        <f>N4+N11+N16+N18+N25</f>
        <v>0</v>
      </c>
      <c r="O32" s="152">
        <f>O4+O11+O16+O18+O25</f>
        <v>0</v>
      </c>
      <c r="P32" s="467"/>
    </row>
    <row r="35" ht="12.75">
      <c r="D35" s="286"/>
    </row>
  </sheetData>
  <sheetProtection/>
  <mergeCells count="2">
    <mergeCell ref="E1:I1"/>
    <mergeCell ref="K1:O1"/>
  </mergeCells>
  <printOptions/>
  <pageMargins left="0.75" right="0.75" top="1" bottom="1" header="0.4921259845" footer="0.4921259845"/>
  <pageSetup horizontalDpi="600" verticalDpi="600" orientation="landscape" paperSize="9" scale="75" r:id="rId1"/>
  <headerFooter alignWithMargins="0">
    <oddHeader>&amp;LPCDD/PCDF Inventory&amp;CReference Year: _____________&amp;RCountry: ___________________</oddHeader>
    <oddFooter>&amp;L&amp;A&amp;C&amp;D&amp;RPage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D1" sqref="D1"/>
    </sheetView>
  </sheetViews>
  <sheetFormatPr defaultColWidth="9.33203125" defaultRowHeight="12.75"/>
  <cols>
    <col min="1" max="1" width="6.66015625" style="0" bestFit="1" customWidth="1"/>
    <col min="2" max="2" width="7" style="1" customWidth="1"/>
    <col min="3" max="3" width="6.83203125" style="1" customWidth="1"/>
    <col min="4" max="4" width="58" style="0" customWidth="1"/>
    <col min="5" max="5" width="7" style="0" customWidth="1"/>
    <col min="6" max="6" width="6.66015625" style="0" bestFit="1" customWidth="1"/>
    <col min="7" max="7" width="6" style="0" customWidth="1"/>
    <col min="8" max="8" width="9.83203125" style="0" customWidth="1"/>
    <col min="9" max="9" width="9" style="0" bestFit="1" customWidth="1"/>
    <col min="10" max="10" width="14.66015625" style="0" bestFit="1" customWidth="1"/>
    <col min="11" max="11" width="11.33203125" style="0" customWidth="1"/>
    <col min="12" max="12" width="10.33203125" style="0" customWidth="1"/>
    <col min="13" max="13" width="10.16015625" style="0" customWidth="1"/>
    <col min="14" max="14" width="10.5" style="0" customWidth="1"/>
    <col min="15" max="15" width="12.16015625" style="0" customWidth="1"/>
  </cols>
  <sheetData>
    <row r="1" spans="1:15" ht="12.75">
      <c r="A1" s="2"/>
      <c r="B1" s="10"/>
      <c r="C1" s="10"/>
      <c r="D1" s="534" t="s">
        <v>81</v>
      </c>
      <c r="E1" s="860" t="s">
        <v>65</v>
      </c>
      <c r="F1" s="861"/>
      <c r="G1" s="861"/>
      <c r="H1" s="861"/>
      <c r="I1" s="862"/>
      <c r="J1" s="69" t="s">
        <v>74</v>
      </c>
      <c r="K1" s="863" t="s">
        <v>78</v>
      </c>
      <c r="L1" s="864"/>
      <c r="M1" s="864"/>
      <c r="N1" s="864"/>
      <c r="O1" s="865"/>
    </row>
    <row r="2" spans="1:15" ht="13.5" thickBot="1">
      <c r="A2" s="535" t="s">
        <v>40</v>
      </c>
      <c r="B2" s="536" t="s">
        <v>20</v>
      </c>
      <c r="C2" s="6" t="s">
        <v>41</v>
      </c>
      <c r="D2" s="313"/>
      <c r="E2" s="8" t="s">
        <v>67</v>
      </c>
      <c r="F2" s="55" t="s">
        <v>68</v>
      </c>
      <c r="G2" s="55" t="s">
        <v>69</v>
      </c>
      <c r="H2" s="8" t="s">
        <v>70</v>
      </c>
      <c r="I2" s="473" t="s">
        <v>72</v>
      </c>
      <c r="J2" s="70" t="s">
        <v>13</v>
      </c>
      <c r="K2" s="64" t="s">
        <v>76</v>
      </c>
      <c r="L2" s="64" t="s">
        <v>76</v>
      </c>
      <c r="M2" s="64" t="s">
        <v>76</v>
      </c>
      <c r="N2" s="64" t="s">
        <v>76</v>
      </c>
      <c r="O2" s="64" t="s">
        <v>76</v>
      </c>
    </row>
    <row r="3" spans="1:15" s="15" customFormat="1" ht="13.5" thickBot="1">
      <c r="A3" s="28">
        <v>4</v>
      </c>
      <c r="B3" s="29"/>
      <c r="C3" s="29"/>
      <c r="D3" s="30" t="s">
        <v>181</v>
      </c>
      <c r="E3" s="30"/>
      <c r="F3" s="30"/>
      <c r="G3" s="30"/>
      <c r="H3" s="30"/>
      <c r="I3" s="31"/>
      <c r="J3" s="106"/>
      <c r="K3" s="436" t="s">
        <v>67</v>
      </c>
      <c r="L3" s="436" t="s">
        <v>68</v>
      </c>
      <c r="M3" s="436" t="s">
        <v>69</v>
      </c>
      <c r="N3" s="436" t="s">
        <v>70</v>
      </c>
      <c r="O3" s="436" t="s">
        <v>72</v>
      </c>
    </row>
    <row r="4" spans="1:15" ht="12.75">
      <c r="A4" s="3"/>
      <c r="B4" s="13" t="s">
        <v>1</v>
      </c>
      <c r="C4" s="13"/>
      <c r="D4" s="34" t="s">
        <v>182</v>
      </c>
      <c r="E4" s="5"/>
      <c r="F4" s="5"/>
      <c r="G4" s="5"/>
      <c r="H4" s="5"/>
      <c r="I4" s="7"/>
      <c r="J4" s="128">
        <f aca="true" t="shared" si="0" ref="J4:O4">J5+J6+J7+J8</f>
        <v>0</v>
      </c>
      <c r="K4" s="113">
        <f t="shared" si="0"/>
        <v>0</v>
      </c>
      <c r="L4" s="65">
        <f t="shared" si="0"/>
        <v>0</v>
      </c>
      <c r="M4" s="65">
        <f t="shared" si="0"/>
        <v>0</v>
      </c>
      <c r="N4" s="65">
        <f t="shared" si="0"/>
        <v>0</v>
      </c>
      <c r="O4" s="320">
        <f t="shared" si="0"/>
        <v>0</v>
      </c>
    </row>
    <row r="5" spans="1:15" s="307" customFormat="1" ht="12.75">
      <c r="A5" s="305"/>
      <c r="B5" s="16"/>
      <c r="C5" s="409">
        <v>1</v>
      </c>
      <c r="D5" s="410" t="s">
        <v>183</v>
      </c>
      <c r="E5" s="401">
        <v>5</v>
      </c>
      <c r="F5" s="401" t="s">
        <v>10</v>
      </c>
      <c r="G5" s="401" t="s">
        <v>12</v>
      </c>
      <c r="H5" s="401" t="s">
        <v>10</v>
      </c>
      <c r="I5" s="401" t="s">
        <v>10</v>
      </c>
      <c r="J5" s="134"/>
      <c r="K5" s="111">
        <f>E5*$J5/1000000</f>
        <v>0</v>
      </c>
      <c r="L5" s="306"/>
      <c r="M5" s="306"/>
      <c r="N5" s="306"/>
      <c r="O5" s="111"/>
    </row>
    <row r="6" spans="1:15" ht="15" customHeight="1">
      <c r="A6" s="3"/>
      <c r="B6" s="11"/>
      <c r="C6" s="11">
        <v>2</v>
      </c>
      <c r="D6" s="19" t="s">
        <v>184</v>
      </c>
      <c r="E6" s="5">
        <v>5</v>
      </c>
      <c r="F6" s="9" t="s">
        <v>10</v>
      </c>
      <c r="G6" s="7" t="s">
        <v>12</v>
      </c>
      <c r="H6" s="9" t="s">
        <v>10</v>
      </c>
      <c r="I6" s="9" t="s">
        <v>10</v>
      </c>
      <c r="J6" s="132"/>
      <c r="K6" s="111">
        <f>E6*$J6/1000000</f>
        <v>0</v>
      </c>
      <c r="L6" s="66"/>
      <c r="M6" s="66"/>
      <c r="N6" s="66"/>
      <c r="O6" s="111"/>
    </row>
    <row r="7" spans="1:15" ht="15.75" customHeight="1">
      <c r="A7" s="3"/>
      <c r="B7" s="11"/>
      <c r="C7" s="11">
        <v>3</v>
      </c>
      <c r="D7" s="19" t="s">
        <v>185</v>
      </c>
      <c r="E7" s="5">
        <v>0.6</v>
      </c>
      <c r="F7" s="9" t="s">
        <v>10</v>
      </c>
      <c r="G7" s="7" t="s">
        <v>12</v>
      </c>
      <c r="H7" s="9" t="s">
        <v>10</v>
      </c>
      <c r="I7" s="9" t="s">
        <v>10</v>
      </c>
      <c r="J7" s="132"/>
      <c r="K7" s="111">
        <f>E7*$J7/1000000</f>
        <v>0</v>
      </c>
      <c r="L7" s="66"/>
      <c r="M7" s="66"/>
      <c r="N7" s="66"/>
      <c r="O7" s="111"/>
    </row>
    <row r="8" spans="1:15" s="201" customFormat="1" ht="30.75" customHeight="1">
      <c r="A8" s="237"/>
      <c r="B8" s="238"/>
      <c r="C8" s="238">
        <v>4</v>
      </c>
      <c r="D8" s="202" t="s">
        <v>186</v>
      </c>
      <c r="E8" s="203">
        <v>0.05</v>
      </c>
      <c r="F8" s="239" t="s">
        <v>10</v>
      </c>
      <c r="G8" s="204" t="s">
        <v>12</v>
      </c>
      <c r="H8" s="239" t="s">
        <v>10</v>
      </c>
      <c r="I8" s="239" t="s">
        <v>10</v>
      </c>
      <c r="J8" s="205"/>
      <c r="K8" s="206">
        <f>E8*$J8/1000000</f>
        <v>0</v>
      </c>
      <c r="L8" s="207"/>
      <c r="M8" s="207"/>
      <c r="N8" s="207"/>
      <c r="O8" s="206"/>
    </row>
    <row r="9" spans="1:15" ht="12.75">
      <c r="A9" s="3"/>
      <c r="B9" s="13" t="s">
        <v>2</v>
      </c>
      <c r="C9" s="13"/>
      <c r="D9" s="34" t="s">
        <v>187</v>
      </c>
      <c r="E9" s="5"/>
      <c r="F9" s="9"/>
      <c r="G9" s="9"/>
      <c r="H9" s="9"/>
      <c r="I9" s="7"/>
      <c r="J9" s="128">
        <f aca="true" t="shared" si="1" ref="J9:O9">J10+J11</f>
        <v>0</v>
      </c>
      <c r="K9" s="113">
        <f t="shared" si="1"/>
        <v>0</v>
      </c>
      <c r="L9" s="65">
        <f t="shared" si="1"/>
        <v>0</v>
      </c>
      <c r="M9" s="65">
        <f t="shared" si="1"/>
        <v>0</v>
      </c>
      <c r="N9" s="65">
        <f t="shared" si="1"/>
        <v>0</v>
      </c>
      <c r="O9" s="65">
        <f t="shared" si="1"/>
        <v>0</v>
      </c>
    </row>
    <row r="10" spans="1:15" ht="12" customHeight="1">
      <c r="A10" s="3"/>
      <c r="B10" s="11"/>
      <c r="C10" s="11">
        <v>1</v>
      </c>
      <c r="D10" s="19" t="s">
        <v>188</v>
      </c>
      <c r="E10" s="5">
        <v>10</v>
      </c>
      <c r="F10" s="9" t="s">
        <v>10</v>
      </c>
      <c r="G10" s="25" t="s">
        <v>12</v>
      </c>
      <c r="H10" s="9" t="s">
        <v>10</v>
      </c>
      <c r="I10" s="7" t="s">
        <v>10</v>
      </c>
      <c r="J10" s="134"/>
      <c r="K10" s="111">
        <f>E10*$J10/1000000</f>
        <v>0</v>
      </c>
      <c r="L10" s="66"/>
      <c r="M10" s="66"/>
      <c r="N10" s="66"/>
      <c r="O10" s="66"/>
    </row>
    <row r="11" spans="1:15" ht="12.75">
      <c r="A11" s="26"/>
      <c r="B11" s="20"/>
      <c r="C11" s="20">
        <v>2</v>
      </c>
      <c r="D11" s="21" t="s">
        <v>189</v>
      </c>
      <c r="E11" s="22">
        <v>0.07</v>
      </c>
      <c r="F11" s="27" t="s">
        <v>10</v>
      </c>
      <c r="G11" s="41" t="s">
        <v>12</v>
      </c>
      <c r="H11" s="27" t="s">
        <v>10</v>
      </c>
      <c r="I11" s="23" t="s">
        <v>10</v>
      </c>
      <c r="J11" s="133"/>
      <c r="K11" s="112">
        <f>E11*$J11/1000000</f>
        <v>0</v>
      </c>
      <c r="L11" s="67"/>
      <c r="M11" s="67"/>
      <c r="N11" s="67"/>
      <c r="O11" s="67"/>
    </row>
    <row r="12" spans="1:15" ht="12.75">
      <c r="A12" s="3"/>
      <c r="B12" s="13" t="s">
        <v>3</v>
      </c>
      <c r="C12" s="13"/>
      <c r="D12" s="34" t="s">
        <v>190</v>
      </c>
      <c r="E12" s="5"/>
      <c r="F12" s="9"/>
      <c r="G12" s="9"/>
      <c r="H12" s="9"/>
      <c r="I12" s="7"/>
      <c r="J12" s="128">
        <f aca="true" t="shared" si="2" ref="J12:O12">J13+J14</f>
        <v>0</v>
      </c>
      <c r="K12" s="113">
        <f t="shared" si="2"/>
        <v>0</v>
      </c>
      <c r="L12" s="65">
        <f t="shared" si="2"/>
        <v>0</v>
      </c>
      <c r="M12" s="65">
        <f t="shared" si="2"/>
        <v>0</v>
      </c>
      <c r="N12" s="113">
        <f t="shared" si="2"/>
        <v>0</v>
      </c>
      <c r="O12" s="113">
        <f t="shared" si="2"/>
        <v>0</v>
      </c>
    </row>
    <row r="13" spans="1:15" ht="13.5" customHeight="1">
      <c r="A13" s="3"/>
      <c r="B13" s="11"/>
      <c r="C13" s="11">
        <v>1</v>
      </c>
      <c r="D13" s="598" t="s">
        <v>191</v>
      </c>
      <c r="E13" s="5">
        <v>0.2</v>
      </c>
      <c r="F13" s="9" t="s">
        <v>12</v>
      </c>
      <c r="G13" s="25" t="s">
        <v>12</v>
      </c>
      <c r="H13" s="545">
        <v>0.06</v>
      </c>
      <c r="I13" s="546">
        <v>0.02</v>
      </c>
      <c r="J13" s="134"/>
      <c r="K13" s="111">
        <f>E13*$J13/1000000</f>
        <v>0</v>
      </c>
      <c r="L13" s="66"/>
      <c r="M13" s="66"/>
      <c r="N13" s="111">
        <f>H13*$J13/1000000</f>
        <v>0</v>
      </c>
      <c r="O13" s="111">
        <f>I13*$J13/1000000</f>
        <v>0</v>
      </c>
    </row>
    <row r="14" spans="1:15" ht="51">
      <c r="A14" s="26"/>
      <c r="B14" s="20"/>
      <c r="C14" s="20">
        <v>2</v>
      </c>
      <c r="D14" s="599" t="s">
        <v>192</v>
      </c>
      <c r="E14" s="123">
        <v>0.02</v>
      </c>
      <c r="F14" s="27" t="s">
        <v>12</v>
      </c>
      <c r="G14" s="41" t="s">
        <v>12</v>
      </c>
      <c r="H14" s="547">
        <v>0.006</v>
      </c>
      <c r="I14" s="548">
        <v>0.002</v>
      </c>
      <c r="J14" s="133"/>
      <c r="K14" s="112">
        <f>E14*$J14/1000000</f>
        <v>0</v>
      </c>
      <c r="L14" s="67"/>
      <c r="M14" s="67"/>
      <c r="N14" s="112">
        <f>H14*$J14/1000000</f>
        <v>0</v>
      </c>
      <c r="O14" s="112">
        <f>I14*$J14/1000000</f>
        <v>0</v>
      </c>
    </row>
    <row r="15" spans="1:15" ht="12.75">
      <c r="A15" s="3"/>
      <c r="B15" s="13" t="s">
        <v>4</v>
      </c>
      <c r="C15" s="13"/>
      <c r="D15" s="34" t="s">
        <v>193</v>
      </c>
      <c r="E15" s="5"/>
      <c r="F15" s="9"/>
      <c r="G15" s="9"/>
      <c r="H15" s="9"/>
      <c r="I15" s="7"/>
      <c r="J15" s="128">
        <f aca="true" t="shared" si="3" ref="J15:O15">J16+J17</f>
        <v>0</v>
      </c>
      <c r="K15" s="113">
        <f t="shared" si="3"/>
        <v>0</v>
      </c>
      <c r="L15" s="65">
        <f t="shared" si="3"/>
        <v>0</v>
      </c>
      <c r="M15" s="65">
        <f t="shared" si="3"/>
        <v>0</v>
      </c>
      <c r="N15" s="65">
        <f t="shared" si="3"/>
        <v>0</v>
      </c>
      <c r="O15" s="65">
        <f t="shared" si="3"/>
        <v>0</v>
      </c>
    </row>
    <row r="16" spans="1:15" ht="14.25" customHeight="1">
      <c r="A16" s="3"/>
      <c r="B16" s="11"/>
      <c r="C16" s="11">
        <v>1</v>
      </c>
      <c r="D16" s="19" t="s">
        <v>188</v>
      </c>
      <c r="E16" s="5">
        <v>0.2</v>
      </c>
      <c r="F16" s="9" t="s">
        <v>12</v>
      </c>
      <c r="G16" s="25" t="s">
        <v>12</v>
      </c>
      <c r="H16" s="9" t="s">
        <v>10</v>
      </c>
      <c r="I16" s="7" t="s">
        <v>10</v>
      </c>
      <c r="J16" s="132"/>
      <c r="K16" s="111">
        <f>E16*$J16/1000000</f>
        <v>0</v>
      </c>
      <c r="L16" s="66"/>
      <c r="M16" s="66"/>
      <c r="N16" s="66"/>
      <c r="O16" s="66"/>
    </row>
    <row r="17" spans="1:15" ht="12.75">
      <c r="A17" s="26"/>
      <c r="B17" s="20"/>
      <c r="C17" s="20">
        <v>2</v>
      </c>
      <c r="D17" s="21" t="s">
        <v>189</v>
      </c>
      <c r="E17" s="124">
        <v>0.015</v>
      </c>
      <c r="F17" s="27" t="s">
        <v>12</v>
      </c>
      <c r="G17" s="41" t="s">
        <v>12</v>
      </c>
      <c r="H17" s="27" t="s">
        <v>10</v>
      </c>
      <c r="I17" s="23" t="s">
        <v>10</v>
      </c>
      <c r="J17" s="133"/>
      <c r="K17" s="112">
        <f>E17*$J17/1000000</f>
        <v>0</v>
      </c>
      <c r="L17" s="67"/>
      <c r="M17" s="67"/>
      <c r="N17" s="67"/>
      <c r="O17" s="67"/>
    </row>
    <row r="18" spans="1:15" ht="12.75">
      <c r="A18" s="3"/>
      <c r="B18" s="13" t="s">
        <v>5</v>
      </c>
      <c r="C18" s="13"/>
      <c r="D18" s="34" t="s">
        <v>194</v>
      </c>
      <c r="E18" s="5"/>
      <c r="F18" s="9"/>
      <c r="G18" s="9"/>
      <c r="H18" s="9"/>
      <c r="I18" s="7"/>
      <c r="J18" s="128">
        <f aca="true" t="shared" si="4" ref="J18:O18">J19+J20</f>
        <v>0</v>
      </c>
      <c r="K18" s="113">
        <f t="shared" si="4"/>
        <v>0</v>
      </c>
      <c r="L18" s="65">
        <f t="shared" si="4"/>
        <v>0</v>
      </c>
      <c r="M18" s="65">
        <f t="shared" si="4"/>
        <v>0</v>
      </c>
      <c r="N18" s="65">
        <f t="shared" si="4"/>
        <v>0</v>
      </c>
      <c r="O18" s="65">
        <f t="shared" si="4"/>
        <v>0</v>
      </c>
    </row>
    <row r="19" spans="1:15" ht="14.25" customHeight="1">
      <c r="A19" s="3"/>
      <c r="B19" s="11"/>
      <c r="C19" s="11">
        <v>1</v>
      </c>
      <c r="D19" s="19" t="s">
        <v>188</v>
      </c>
      <c r="E19" s="5">
        <v>0.2</v>
      </c>
      <c r="F19" s="9" t="s">
        <v>12</v>
      </c>
      <c r="G19" s="25" t="s">
        <v>12</v>
      </c>
      <c r="H19" s="9" t="s">
        <v>10</v>
      </c>
      <c r="I19" s="7" t="s">
        <v>10</v>
      </c>
      <c r="J19" s="134"/>
      <c r="K19" s="111">
        <f>E19*$J19/1000000</f>
        <v>0</v>
      </c>
      <c r="L19" s="66"/>
      <c r="M19" s="66"/>
      <c r="N19" s="66"/>
      <c r="O19" s="66"/>
    </row>
    <row r="20" spans="1:15" ht="12.75">
      <c r="A20" s="26"/>
      <c r="B20" s="20"/>
      <c r="C20" s="20">
        <v>2</v>
      </c>
      <c r="D20" s="21" t="s">
        <v>189</v>
      </c>
      <c r="E20" s="22">
        <v>0.02</v>
      </c>
      <c r="F20" s="27" t="s">
        <v>12</v>
      </c>
      <c r="G20" s="41" t="s">
        <v>12</v>
      </c>
      <c r="H20" s="27" t="s">
        <v>10</v>
      </c>
      <c r="I20" s="23" t="s">
        <v>10</v>
      </c>
      <c r="J20" s="133"/>
      <c r="K20" s="112">
        <f>E20*$J20/1000000</f>
        <v>0</v>
      </c>
      <c r="L20" s="67"/>
      <c r="M20" s="67"/>
      <c r="N20" s="67"/>
      <c r="O20" s="67"/>
    </row>
    <row r="21" spans="1:15" ht="12.75">
      <c r="A21" s="3"/>
      <c r="B21" s="13" t="s">
        <v>6</v>
      </c>
      <c r="C21" s="13"/>
      <c r="D21" s="34" t="s">
        <v>195</v>
      </c>
      <c r="E21" s="5"/>
      <c r="F21" s="9"/>
      <c r="G21" s="9"/>
      <c r="H21" s="9"/>
      <c r="I21" s="7"/>
      <c r="J21" s="128">
        <f aca="true" t="shared" si="5" ref="J21:O21">J22+J23</f>
        <v>0</v>
      </c>
      <c r="K21" s="113">
        <f t="shared" si="5"/>
        <v>0</v>
      </c>
      <c r="L21" s="65">
        <f t="shared" si="5"/>
        <v>0</v>
      </c>
      <c r="M21" s="65">
        <f t="shared" si="5"/>
        <v>0</v>
      </c>
      <c r="N21" s="65">
        <f t="shared" si="5"/>
        <v>0</v>
      </c>
      <c r="O21" s="113">
        <f t="shared" si="5"/>
        <v>0</v>
      </c>
    </row>
    <row r="22" spans="1:15" ht="12.75">
      <c r="A22" s="3"/>
      <c r="B22" s="11"/>
      <c r="C22" s="11">
        <v>1</v>
      </c>
      <c r="D22" s="19" t="s">
        <v>196</v>
      </c>
      <c r="E22" s="5">
        <v>0.07</v>
      </c>
      <c r="F22" s="9" t="s">
        <v>12</v>
      </c>
      <c r="G22" s="25" t="s">
        <v>12</v>
      </c>
      <c r="H22" s="9" t="s">
        <v>10</v>
      </c>
      <c r="I22" s="7" t="s">
        <v>10</v>
      </c>
      <c r="J22" s="132"/>
      <c r="K22" s="111">
        <f>E22*$J22/1000000</f>
        <v>0</v>
      </c>
      <c r="L22" s="66"/>
      <c r="M22" s="66"/>
      <c r="N22" s="66"/>
      <c r="O22" s="66"/>
    </row>
    <row r="23" spans="1:15" ht="12.75">
      <c r="A23" s="26"/>
      <c r="B23" s="20"/>
      <c r="C23" s="20">
        <v>2</v>
      </c>
      <c r="D23" s="21" t="s">
        <v>197</v>
      </c>
      <c r="E23" s="22">
        <v>0.007</v>
      </c>
      <c r="F23" s="27" t="s">
        <v>12</v>
      </c>
      <c r="G23" s="41" t="s">
        <v>12</v>
      </c>
      <c r="H23" s="27" t="s">
        <v>10</v>
      </c>
      <c r="I23" s="23">
        <v>0.06</v>
      </c>
      <c r="J23" s="133"/>
      <c r="K23" s="112">
        <f>E23*$J23/1000000</f>
        <v>0</v>
      </c>
      <c r="L23" s="67"/>
      <c r="M23" s="67"/>
      <c r="N23" s="67"/>
      <c r="O23" s="112">
        <f>I23*$J23/1000000</f>
        <v>0</v>
      </c>
    </row>
    <row r="24" spans="1:15" ht="12.75">
      <c r="A24" s="412"/>
      <c r="B24" s="390" t="s">
        <v>7</v>
      </c>
      <c r="C24" s="390"/>
      <c r="D24" s="413" t="s">
        <v>198</v>
      </c>
      <c r="E24" s="389"/>
      <c r="F24" s="388"/>
      <c r="G24" s="388"/>
      <c r="H24" s="388"/>
      <c r="I24" s="414"/>
      <c r="J24" s="128">
        <f aca="true" t="shared" si="6" ref="J24:O24">J25+J26</f>
        <v>0</v>
      </c>
      <c r="K24" s="113">
        <f t="shared" si="6"/>
        <v>0</v>
      </c>
      <c r="L24" s="320">
        <f t="shared" si="6"/>
        <v>0</v>
      </c>
      <c r="M24" s="320">
        <f t="shared" si="6"/>
        <v>0</v>
      </c>
      <c r="N24" s="320">
        <f t="shared" si="6"/>
        <v>0</v>
      </c>
      <c r="O24" s="113">
        <f t="shared" si="6"/>
        <v>0</v>
      </c>
    </row>
    <row r="25" spans="1:15" ht="12.75">
      <c r="A25" s="412"/>
      <c r="B25" s="390"/>
      <c r="C25" s="390">
        <v>1</v>
      </c>
      <c r="D25" s="415" t="s">
        <v>199</v>
      </c>
      <c r="E25" s="389" t="s">
        <v>10</v>
      </c>
      <c r="F25" s="388" t="s">
        <v>10</v>
      </c>
      <c r="G25" s="388" t="s">
        <v>10</v>
      </c>
      <c r="H25" s="388" t="s">
        <v>10</v>
      </c>
      <c r="I25" s="414" t="s">
        <v>10</v>
      </c>
      <c r="J25" s="132"/>
      <c r="K25" s="111"/>
      <c r="L25" s="66"/>
      <c r="M25" s="66"/>
      <c r="N25" s="66"/>
      <c r="O25" s="66"/>
    </row>
    <row r="26" spans="1:15" ht="12.75">
      <c r="A26" s="416"/>
      <c r="B26" s="393"/>
      <c r="C26" s="393">
        <v>2</v>
      </c>
      <c r="D26" s="417" t="s">
        <v>200</v>
      </c>
      <c r="E26" s="191">
        <v>0.003</v>
      </c>
      <c r="F26" s="190" t="s">
        <v>12</v>
      </c>
      <c r="G26" s="190" t="s">
        <v>10</v>
      </c>
      <c r="H26" s="190">
        <v>0.07</v>
      </c>
      <c r="I26" s="192">
        <v>2</v>
      </c>
      <c r="J26" s="133"/>
      <c r="K26" s="112">
        <f>E26*$J26/1000000</f>
        <v>0</v>
      </c>
      <c r="L26" s="67"/>
      <c r="M26" s="67"/>
      <c r="N26" s="112">
        <f>H26*$J26/1000000</f>
        <v>0</v>
      </c>
      <c r="O26" s="112">
        <f>I26*$J26/1000000</f>
        <v>0</v>
      </c>
    </row>
    <row r="27" spans="1:15" ht="13.5" thickBot="1">
      <c r="A27" s="99">
        <v>4</v>
      </c>
      <c r="B27" s="100"/>
      <c r="C27" s="100"/>
      <c r="D27" s="101" t="s">
        <v>181</v>
      </c>
      <c r="E27" s="101"/>
      <c r="F27" s="101"/>
      <c r="G27" s="101"/>
      <c r="H27" s="101"/>
      <c r="I27" s="105"/>
      <c r="J27" s="135"/>
      <c r="K27" s="115">
        <f>K4+K9+K12+K15+K18+K21+K24</f>
        <v>0</v>
      </c>
      <c r="L27" s="324">
        <f>L4+L9+L12+L15+L18+L21+L24</f>
        <v>0</v>
      </c>
      <c r="M27" s="324">
        <f>M4+M9+M12+M15+M18+M21+M24</f>
        <v>0</v>
      </c>
      <c r="N27" s="324">
        <f>N4+N9+N12+N15+N18+N21+N24</f>
        <v>0</v>
      </c>
      <c r="O27" s="115">
        <f>O4+O9+O12+O15+O18+O21+O24</f>
        <v>0</v>
      </c>
    </row>
  </sheetData>
  <sheetProtection/>
  <mergeCells count="2">
    <mergeCell ref="E1:I1"/>
    <mergeCell ref="K1:O1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&amp;LPCDD/PCDF Inventory&amp;CReference Year: __________________&amp;RCounrty: __________________</oddHeader>
    <oddFooter>&amp;L&amp;A&amp;C&amp;D&amp;RPage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J12" sqref="J12"/>
    </sheetView>
  </sheetViews>
  <sheetFormatPr defaultColWidth="9.33203125" defaultRowHeight="12.75"/>
  <cols>
    <col min="1" max="1" width="6.5" style="0" customWidth="1"/>
    <col min="2" max="2" width="7.83203125" style="1" bestFit="1" customWidth="1"/>
    <col min="3" max="3" width="6.83203125" style="1" bestFit="1" customWidth="1"/>
    <col min="4" max="4" width="41" style="0" customWidth="1"/>
    <col min="5" max="5" width="7.5" style="0" bestFit="1" customWidth="1"/>
    <col min="6" max="6" width="6.66015625" style="0" bestFit="1" customWidth="1"/>
    <col min="7" max="7" width="5.66015625" style="0" bestFit="1" customWidth="1"/>
    <col min="8" max="8" width="8.16015625" style="0" bestFit="1" customWidth="1"/>
    <col min="9" max="9" width="9.33203125" style="0" customWidth="1"/>
    <col min="10" max="10" width="15.66015625" style="0" customWidth="1"/>
    <col min="11" max="13" width="9.83203125" style="0" bestFit="1" customWidth="1"/>
    <col min="14" max="14" width="10.83203125" style="0" bestFit="1" customWidth="1"/>
    <col min="15" max="15" width="11.16015625" style="0" bestFit="1" customWidth="1"/>
  </cols>
  <sheetData>
    <row r="1" spans="1:15" ht="12.75">
      <c r="A1" s="2"/>
      <c r="B1" s="10"/>
      <c r="C1" s="10"/>
      <c r="D1" s="534" t="s">
        <v>83</v>
      </c>
      <c r="E1" s="860" t="s">
        <v>65</v>
      </c>
      <c r="F1" s="861"/>
      <c r="G1" s="861"/>
      <c r="H1" s="861"/>
      <c r="I1" s="862"/>
      <c r="J1" s="69" t="s">
        <v>75</v>
      </c>
      <c r="K1" s="863" t="s">
        <v>78</v>
      </c>
      <c r="L1" s="864"/>
      <c r="M1" s="864"/>
      <c r="N1" s="864"/>
      <c r="O1" s="865"/>
    </row>
    <row r="2" spans="1:15" ht="13.5" thickBot="1">
      <c r="A2" s="535" t="s">
        <v>40</v>
      </c>
      <c r="B2" s="536" t="s">
        <v>20</v>
      </c>
      <c r="C2" s="6" t="s">
        <v>41</v>
      </c>
      <c r="D2" s="313"/>
      <c r="E2" s="8" t="s">
        <v>67</v>
      </c>
      <c r="F2" s="55" t="s">
        <v>68</v>
      </c>
      <c r="G2" s="55" t="s">
        <v>69</v>
      </c>
      <c r="H2" s="8" t="s">
        <v>70</v>
      </c>
      <c r="I2" s="473" t="s">
        <v>72</v>
      </c>
      <c r="J2" s="70" t="s">
        <v>19</v>
      </c>
      <c r="K2" s="64" t="s">
        <v>76</v>
      </c>
      <c r="L2" s="64" t="s">
        <v>76</v>
      </c>
      <c r="M2" s="64" t="s">
        <v>76</v>
      </c>
      <c r="N2" s="64" t="s">
        <v>76</v>
      </c>
      <c r="O2" s="64" t="s">
        <v>76</v>
      </c>
    </row>
    <row r="3" spans="1:15" s="15" customFormat="1" ht="13.5" thickBot="1">
      <c r="A3" s="28">
        <v>5</v>
      </c>
      <c r="B3" s="29"/>
      <c r="C3" s="29"/>
      <c r="D3" s="30" t="s">
        <v>204</v>
      </c>
      <c r="E3" s="30"/>
      <c r="F3" s="30"/>
      <c r="G3" s="30"/>
      <c r="H3" s="30"/>
      <c r="I3" s="31"/>
      <c r="J3" s="106"/>
      <c r="K3" s="436" t="s">
        <v>67</v>
      </c>
      <c r="L3" s="436" t="s">
        <v>68</v>
      </c>
      <c r="M3" s="436" t="s">
        <v>69</v>
      </c>
      <c r="N3" s="436" t="s">
        <v>70</v>
      </c>
      <c r="O3" s="436" t="s">
        <v>72</v>
      </c>
    </row>
    <row r="4" spans="1:15" ht="12.75">
      <c r="A4" s="3"/>
      <c r="B4" s="658" t="s">
        <v>1</v>
      </c>
      <c r="C4" s="658"/>
      <c r="D4" s="659" t="s">
        <v>205</v>
      </c>
      <c r="E4" s="389"/>
      <c r="F4" s="389"/>
      <c r="G4" s="389"/>
      <c r="H4" s="389"/>
      <c r="I4" s="414"/>
      <c r="J4" s="136">
        <f aca="true" t="shared" si="0" ref="J4:O4">J5+J6+J7+J8</f>
        <v>0</v>
      </c>
      <c r="K4" s="113">
        <f t="shared" si="0"/>
        <v>0</v>
      </c>
      <c r="L4" s="113">
        <f t="shared" si="0"/>
        <v>0</v>
      </c>
      <c r="M4" s="113">
        <f t="shared" si="0"/>
        <v>0</v>
      </c>
      <c r="N4" s="113">
        <f t="shared" si="0"/>
        <v>0</v>
      </c>
      <c r="O4" s="113">
        <f t="shared" si="0"/>
        <v>0</v>
      </c>
    </row>
    <row r="5" spans="1:15" ht="12.75">
      <c r="A5" s="3"/>
      <c r="B5" s="390"/>
      <c r="C5" s="390">
        <v>1</v>
      </c>
      <c r="D5" s="389" t="s">
        <v>206</v>
      </c>
      <c r="E5" s="389">
        <v>2.2</v>
      </c>
      <c r="F5" s="389" t="s">
        <v>12</v>
      </c>
      <c r="G5" s="389" t="s">
        <v>12</v>
      </c>
      <c r="H5" s="389" t="s">
        <v>12</v>
      </c>
      <c r="I5" s="414" t="s">
        <v>12</v>
      </c>
      <c r="J5" s="132"/>
      <c r="K5" s="111">
        <f>E5*$J5/1000000</f>
        <v>0</v>
      </c>
      <c r="L5" s="66"/>
      <c r="M5" s="66"/>
      <c r="N5" s="66"/>
      <c r="O5" s="66"/>
    </row>
    <row r="6" spans="1:15" ht="12.75">
      <c r="A6" s="3"/>
      <c r="B6" s="390"/>
      <c r="C6" s="390">
        <v>2</v>
      </c>
      <c r="D6" s="389" t="s">
        <v>207</v>
      </c>
      <c r="E6" s="660">
        <v>0.1</v>
      </c>
      <c r="F6" s="389" t="s">
        <v>12</v>
      </c>
      <c r="G6" s="389" t="s">
        <v>12</v>
      </c>
      <c r="H6" s="389" t="s">
        <v>12</v>
      </c>
      <c r="I6" s="414" t="s">
        <v>12</v>
      </c>
      <c r="J6" s="132"/>
      <c r="K6" s="111">
        <f>E6*$J6/1000000</f>
        <v>0</v>
      </c>
      <c r="L6" s="66"/>
      <c r="M6" s="66"/>
      <c r="N6" s="66"/>
      <c r="O6" s="66"/>
    </row>
    <row r="7" spans="1:15" ht="12.75">
      <c r="A7" s="3"/>
      <c r="B7" s="390"/>
      <c r="C7" s="409">
        <v>3</v>
      </c>
      <c r="D7" s="401" t="s">
        <v>208</v>
      </c>
      <c r="E7" s="661">
        <v>0.001</v>
      </c>
      <c r="F7" s="401" t="s">
        <v>12</v>
      </c>
      <c r="G7" s="401" t="s">
        <v>12</v>
      </c>
      <c r="H7" s="401" t="s">
        <v>12</v>
      </c>
      <c r="I7" s="414" t="s">
        <v>12</v>
      </c>
      <c r="J7" s="132"/>
      <c r="K7" s="111">
        <f>E7*$J7/1000000</f>
        <v>0</v>
      </c>
      <c r="L7" s="111"/>
      <c r="M7" s="111"/>
      <c r="N7" s="111"/>
      <c r="O7" s="111"/>
    </row>
    <row r="8" spans="1:15" ht="12.75">
      <c r="A8" s="26"/>
      <c r="B8" s="393"/>
      <c r="C8" s="662">
        <v>4</v>
      </c>
      <c r="D8" s="663" t="s">
        <v>209</v>
      </c>
      <c r="E8" s="664">
        <v>0.0007</v>
      </c>
      <c r="F8" s="191" t="s">
        <v>12</v>
      </c>
      <c r="G8" s="191" t="s">
        <v>12</v>
      </c>
      <c r="H8" s="191" t="s">
        <v>12</v>
      </c>
      <c r="I8" s="192" t="s">
        <v>12</v>
      </c>
      <c r="J8" s="133"/>
      <c r="K8" s="112">
        <f>E8*$J8/1000000</f>
        <v>0</v>
      </c>
      <c r="L8" s="67"/>
      <c r="M8" s="67"/>
      <c r="N8" s="67"/>
      <c r="O8" s="67"/>
    </row>
    <row r="9" spans="1:15" ht="12.75">
      <c r="A9" s="3"/>
      <c r="B9" s="658" t="s">
        <v>2</v>
      </c>
      <c r="C9" s="658"/>
      <c r="D9" s="659" t="s">
        <v>210</v>
      </c>
      <c r="E9" s="389"/>
      <c r="F9" s="389"/>
      <c r="G9" s="389"/>
      <c r="H9" s="389"/>
      <c r="I9" s="414"/>
      <c r="J9" s="128">
        <f>J10+J11</f>
        <v>0</v>
      </c>
      <c r="K9" s="113">
        <f>K10+K11</f>
        <v>0</v>
      </c>
      <c r="L9" s="65"/>
      <c r="M9" s="65">
        <f>M11+M12</f>
        <v>0</v>
      </c>
      <c r="N9" s="65">
        <f>N11+N12</f>
        <v>0</v>
      </c>
      <c r="O9" s="65">
        <f>O11+O12</f>
        <v>0</v>
      </c>
    </row>
    <row r="10" spans="1:15" ht="12.75">
      <c r="A10" s="3"/>
      <c r="B10" s="390"/>
      <c r="C10" s="390">
        <v>1</v>
      </c>
      <c r="D10" s="389" t="s">
        <v>206</v>
      </c>
      <c r="E10" s="389">
        <v>3.5</v>
      </c>
      <c r="F10" s="389" t="s">
        <v>12</v>
      </c>
      <c r="G10" s="389" t="s">
        <v>12</v>
      </c>
      <c r="H10" s="389" t="s">
        <v>12</v>
      </c>
      <c r="I10" s="414" t="s">
        <v>12</v>
      </c>
      <c r="J10" s="132"/>
      <c r="K10" s="111">
        <f>E10*$J10/1000000</f>
        <v>0</v>
      </c>
      <c r="L10" s="66"/>
      <c r="M10" s="66"/>
      <c r="N10" s="66"/>
      <c r="O10" s="66"/>
    </row>
    <row r="11" spans="1:15" ht="12.75">
      <c r="A11" s="26"/>
      <c r="B11" s="393"/>
      <c r="C11" s="393">
        <v>2</v>
      </c>
      <c r="D11" s="191" t="s">
        <v>211</v>
      </c>
      <c r="E11" s="191">
        <v>2.5</v>
      </c>
      <c r="F11" s="191" t="s">
        <v>12</v>
      </c>
      <c r="G11" s="191" t="s">
        <v>12</v>
      </c>
      <c r="H11" s="191" t="s">
        <v>12</v>
      </c>
      <c r="I11" s="192" t="s">
        <v>12</v>
      </c>
      <c r="J11" s="133"/>
      <c r="K11" s="112">
        <f>E11*$J11/1000000</f>
        <v>0</v>
      </c>
      <c r="L11" s="67"/>
      <c r="M11" s="67"/>
      <c r="N11" s="67"/>
      <c r="O11" s="67"/>
    </row>
    <row r="12" spans="1:15" ht="12.75">
      <c r="A12" s="3"/>
      <c r="B12" s="658" t="s">
        <v>3</v>
      </c>
      <c r="C12" s="658"/>
      <c r="D12" s="646" t="s">
        <v>212</v>
      </c>
      <c r="E12" s="389"/>
      <c r="F12" s="389"/>
      <c r="G12" s="389"/>
      <c r="H12" s="389"/>
      <c r="I12" s="414"/>
      <c r="J12" s="128">
        <f aca="true" t="shared" si="1" ref="J12:O12">J13+J14</f>
        <v>0</v>
      </c>
      <c r="K12" s="113">
        <f t="shared" si="1"/>
        <v>0</v>
      </c>
      <c r="L12" s="113">
        <f t="shared" si="1"/>
        <v>0</v>
      </c>
      <c r="M12" s="113">
        <f t="shared" si="1"/>
        <v>0</v>
      </c>
      <c r="N12" s="113">
        <f t="shared" si="1"/>
        <v>0</v>
      </c>
      <c r="O12" s="113">
        <f t="shared" si="1"/>
        <v>0</v>
      </c>
    </row>
    <row r="13" spans="1:15" ht="12.75">
      <c r="A13" s="3"/>
      <c r="B13" s="658"/>
      <c r="C13" s="390">
        <v>1</v>
      </c>
      <c r="D13" s="661" t="s">
        <v>213</v>
      </c>
      <c r="E13" s="389">
        <v>0.1</v>
      </c>
      <c r="F13" s="389" t="s">
        <v>12</v>
      </c>
      <c r="G13" s="389" t="s">
        <v>12</v>
      </c>
      <c r="H13" s="389" t="s">
        <v>12</v>
      </c>
      <c r="I13" s="389" t="s">
        <v>10</v>
      </c>
      <c r="J13" s="132"/>
      <c r="K13" s="111">
        <f>E13*$J13/1000000</f>
        <v>0</v>
      </c>
      <c r="L13" s="111"/>
      <c r="M13" s="111"/>
      <c r="N13" s="111"/>
      <c r="O13" s="111"/>
    </row>
    <row r="14" spans="1:15" ht="12.75">
      <c r="A14" s="26"/>
      <c r="B14" s="393"/>
      <c r="C14" s="662">
        <v>2</v>
      </c>
      <c r="D14" s="663" t="s">
        <v>25</v>
      </c>
      <c r="E14" s="665">
        <v>0.07</v>
      </c>
      <c r="F14" s="191" t="s">
        <v>12</v>
      </c>
      <c r="G14" s="191" t="s">
        <v>12</v>
      </c>
      <c r="H14" s="191" t="s">
        <v>12</v>
      </c>
      <c r="I14" s="192" t="s">
        <v>10</v>
      </c>
      <c r="J14" s="133"/>
      <c r="K14" s="112">
        <f>E14*$J14/1000000</f>
        <v>0</v>
      </c>
      <c r="L14" s="67"/>
      <c r="M14" s="67"/>
      <c r="N14" s="67"/>
      <c r="O14" s="67"/>
    </row>
    <row r="15" spans="1:15" ht="12.75">
      <c r="A15" s="3"/>
      <c r="B15" s="658" t="s">
        <v>4</v>
      </c>
      <c r="C15" s="658"/>
      <c r="D15" s="646" t="s">
        <v>214</v>
      </c>
      <c r="E15" s="389"/>
      <c r="F15" s="389"/>
      <c r="G15" s="389"/>
      <c r="H15" s="389"/>
      <c r="I15" s="414"/>
      <c r="J15" s="128">
        <f aca="true" t="shared" si="2" ref="J15:O15">J16</f>
        <v>0</v>
      </c>
      <c r="K15" s="113">
        <f t="shared" si="2"/>
        <v>0</v>
      </c>
      <c r="L15" s="65">
        <f t="shared" si="2"/>
        <v>0</v>
      </c>
      <c r="M15" s="65">
        <f t="shared" si="2"/>
        <v>0</v>
      </c>
      <c r="N15" s="65">
        <f t="shared" si="2"/>
        <v>0</v>
      </c>
      <c r="O15" s="65">
        <f t="shared" si="2"/>
        <v>0</v>
      </c>
    </row>
    <row r="16" spans="1:15" ht="13.5" thickBot="1">
      <c r="A16" s="4"/>
      <c r="B16" s="666"/>
      <c r="C16" s="666">
        <v>1</v>
      </c>
      <c r="D16" s="667" t="s">
        <v>215</v>
      </c>
      <c r="E16" s="668">
        <v>2</v>
      </c>
      <c r="F16" s="667" t="s">
        <v>12</v>
      </c>
      <c r="G16" s="667" t="s">
        <v>12</v>
      </c>
      <c r="H16" s="667" t="s">
        <v>12</v>
      </c>
      <c r="I16" s="669" t="s">
        <v>10</v>
      </c>
      <c r="J16" s="137"/>
      <c r="K16" s="114">
        <f>E16*$J16/1000000</f>
        <v>0</v>
      </c>
      <c r="L16" s="68"/>
      <c r="M16" s="68"/>
      <c r="N16" s="68"/>
      <c r="O16" s="68"/>
    </row>
    <row r="17" spans="1:15" ht="13.5" thickBot="1">
      <c r="A17" s="99">
        <v>5</v>
      </c>
      <c r="B17" s="100"/>
      <c r="C17" s="100"/>
      <c r="D17" s="101" t="s">
        <v>204</v>
      </c>
      <c r="E17" s="101"/>
      <c r="F17" s="101"/>
      <c r="G17" s="101"/>
      <c r="H17" s="101"/>
      <c r="I17" s="105"/>
      <c r="J17" s="135"/>
      <c r="K17" s="115">
        <f>K4+K9+K12+K15</f>
        <v>0</v>
      </c>
      <c r="L17" s="102">
        <f>L4+L9+L12+L15</f>
        <v>0</v>
      </c>
      <c r="M17" s="102">
        <f>M4+M9+M12+M15</f>
        <v>0</v>
      </c>
      <c r="N17" s="102">
        <f>N4+N9+N12+N15</f>
        <v>0</v>
      </c>
      <c r="O17" s="102">
        <f>O4+O9+O12+O15</f>
        <v>0</v>
      </c>
    </row>
    <row r="19" ht="12.75">
      <c r="A19" t="s">
        <v>216</v>
      </c>
    </row>
    <row r="21" spans="4:6" ht="12.75">
      <c r="D21" s="147" t="s">
        <v>217</v>
      </c>
      <c r="E21" s="150" t="s">
        <v>17</v>
      </c>
      <c r="F21" s="144" t="s">
        <v>18</v>
      </c>
    </row>
    <row r="22" spans="4:6" ht="12.75">
      <c r="D22" s="148" t="s">
        <v>218</v>
      </c>
      <c r="E22" s="12">
        <v>1</v>
      </c>
      <c r="F22" s="145">
        <v>0.74</v>
      </c>
    </row>
    <row r="23" spans="4:6" ht="12.75">
      <c r="D23" s="149" t="s">
        <v>16</v>
      </c>
      <c r="E23" s="24">
        <v>1</v>
      </c>
      <c r="F23" s="146">
        <v>0.85</v>
      </c>
    </row>
  </sheetData>
  <sheetProtection/>
  <mergeCells count="2">
    <mergeCell ref="E1:I1"/>
    <mergeCell ref="K1:O1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&amp;LPCDD/PCDF Inventory&amp;CReference Year: __________________&amp;RCountry: ___________________</oddHeader>
    <oddFooter>&amp;L&amp;A&amp;C&amp;D&amp;RPage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D1" sqref="D1"/>
    </sheetView>
  </sheetViews>
  <sheetFormatPr defaultColWidth="9.33203125" defaultRowHeight="12.75"/>
  <cols>
    <col min="1" max="1" width="6.66015625" style="38" bestFit="1" customWidth="1"/>
    <col min="2" max="2" width="6.16015625" style="175" customWidth="1"/>
    <col min="3" max="3" width="6" style="175" customWidth="1"/>
    <col min="4" max="4" width="44.5" style="38" customWidth="1"/>
    <col min="5" max="5" width="7" style="0" customWidth="1"/>
    <col min="6" max="7" width="6.16015625" style="0" customWidth="1"/>
    <col min="8" max="8" width="7.16015625" style="0" customWidth="1"/>
    <col min="9" max="9" width="7.83203125" style="0" customWidth="1"/>
    <col min="10" max="10" width="11.66015625" style="0" customWidth="1"/>
    <col min="11" max="11" width="11" style="0" customWidth="1"/>
    <col min="12" max="12" width="10.33203125" style="0" customWidth="1"/>
    <col min="13" max="13" width="10.5" style="0" customWidth="1"/>
    <col min="14" max="14" width="11.5" style="0" customWidth="1"/>
    <col min="15" max="15" width="11.33203125" style="0" customWidth="1"/>
  </cols>
  <sheetData>
    <row r="1" spans="1:15" ht="12.75">
      <c r="A1" s="51"/>
      <c r="B1" s="52"/>
      <c r="C1" s="52"/>
      <c r="D1" s="549" t="s">
        <v>83</v>
      </c>
      <c r="E1" s="860" t="s">
        <v>65</v>
      </c>
      <c r="F1" s="861"/>
      <c r="G1" s="861"/>
      <c r="H1" s="861"/>
      <c r="I1" s="862"/>
      <c r="J1" s="69" t="s">
        <v>74</v>
      </c>
      <c r="K1" s="863" t="s">
        <v>78</v>
      </c>
      <c r="L1" s="864"/>
      <c r="M1" s="864"/>
      <c r="N1" s="864"/>
      <c r="O1" s="865"/>
    </row>
    <row r="2" spans="1:15" ht="14.25" customHeight="1" thickBot="1">
      <c r="A2" s="525" t="s">
        <v>40</v>
      </c>
      <c r="B2" s="526" t="s">
        <v>20</v>
      </c>
      <c r="C2" s="55" t="s">
        <v>41</v>
      </c>
      <c r="D2" s="315"/>
      <c r="E2" s="8" t="s">
        <v>67</v>
      </c>
      <c r="F2" s="55" t="s">
        <v>68</v>
      </c>
      <c r="G2" s="55" t="s">
        <v>69</v>
      </c>
      <c r="H2" s="8" t="s">
        <v>70</v>
      </c>
      <c r="I2" s="473" t="s">
        <v>72</v>
      </c>
      <c r="J2" s="70" t="s">
        <v>13</v>
      </c>
      <c r="K2" s="64" t="s">
        <v>76</v>
      </c>
      <c r="L2" s="64" t="s">
        <v>76</v>
      </c>
      <c r="M2" s="64" t="s">
        <v>76</v>
      </c>
      <c r="N2" s="64" t="s">
        <v>76</v>
      </c>
      <c r="O2" s="64" t="s">
        <v>76</v>
      </c>
    </row>
    <row r="3" spans="1:15" s="15" customFormat="1" ht="13.5" thickBot="1">
      <c r="A3" s="171">
        <v>6</v>
      </c>
      <c r="B3" s="172"/>
      <c r="C3" s="172"/>
      <c r="D3" s="76" t="s">
        <v>219</v>
      </c>
      <c r="E3" s="30"/>
      <c r="F3" s="30"/>
      <c r="G3" s="30"/>
      <c r="H3" s="30"/>
      <c r="I3" s="31"/>
      <c r="J3" s="71"/>
      <c r="K3" s="436" t="s">
        <v>67</v>
      </c>
      <c r="L3" s="436" t="s">
        <v>68</v>
      </c>
      <c r="M3" s="436" t="s">
        <v>69</v>
      </c>
      <c r="N3" s="436" t="s">
        <v>70</v>
      </c>
      <c r="O3" s="436" t="s">
        <v>72</v>
      </c>
    </row>
    <row r="4" spans="1:15" ht="12.75">
      <c r="A4" s="36"/>
      <c r="B4" s="37" t="s">
        <v>1</v>
      </c>
      <c r="C4" s="37"/>
      <c r="D4" s="600" t="s">
        <v>220</v>
      </c>
      <c r="E4" s="5"/>
      <c r="F4" s="5"/>
      <c r="G4" s="5"/>
      <c r="H4" s="5"/>
      <c r="I4" s="7"/>
      <c r="J4" s="136">
        <f aca="true" t="shared" si="0" ref="J4:O4">J5+J6+J7+J8+J9</f>
        <v>0</v>
      </c>
      <c r="K4" s="110">
        <f t="shared" si="0"/>
        <v>0</v>
      </c>
      <c r="L4" s="325">
        <f t="shared" si="0"/>
        <v>0</v>
      </c>
      <c r="M4" s="110">
        <f t="shared" si="0"/>
        <v>0</v>
      </c>
      <c r="N4" s="325">
        <f t="shared" si="0"/>
        <v>0</v>
      </c>
      <c r="O4" s="325">
        <f t="shared" si="0"/>
        <v>0</v>
      </c>
    </row>
    <row r="5" spans="1:15" ht="38.25">
      <c r="A5" s="36"/>
      <c r="B5" s="43"/>
      <c r="C5" s="550">
        <v>1</v>
      </c>
      <c r="D5" s="601" t="s">
        <v>221</v>
      </c>
      <c r="E5" s="196">
        <v>30</v>
      </c>
      <c r="F5" s="196" t="s">
        <v>10</v>
      </c>
      <c r="G5" s="196">
        <v>10</v>
      </c>
      <c r="H5" s="196" t="s">
        <v>12</v>
      </c>
      <c r="I5" s="562" t="s">
        <v>12</v>
      </c>
      <c r="J5" s="198"/>
      <c r="K5" s="199">
        <f>E5*$J5/1000000</f>
        <v>0</v>
      </c>
      <c r="L5" s="200"/>
      <c r="M5" s="199">
        <f>G5*$J5/1000000</f>
        <v>0</v>
      </c>
      <c r="N5" s="66"/>
      <c r="O5" s="66"/>
    </row>
    <row r="6" spans="1:15" ht="38.25">
      <c r="A6" s="36"/>
      <c r="B6" s="43"/>
      <c r="C6" s="550">
        <v>2</v>
      </c>
      <c r="D6" s="601" t="s">
        <v>222</v>
      </c>
      <c r="E6" s="196">
        <v>0.5</v>
      </c>
      <c r="F6" s="196" t="s">
        <v>10</v>
      </c>
      <c r="G6" s="528">
        <v>0.05</v>
      </c>
      <c r="H6" s="196" t="s">
        <v>12</v>
      </c>
      <c r="I6" s="562" t="s">
        <v>12</v>
      </c>
      <c r="J6" s="198"/>
      <c r="K6" s="199">
        <f>E6*$J6/1000000</f>
        <v>0</v>
      </c>
      <c r="L6" s="200"/>
      <c r="M6" s="199">
        <f>G6*$J6/1000000</f>
        <v>0</v>
      </c>
      <c r="N6" s="66"/>
      <c r="O6" s="66"/>
    </row>
    <row r="7" spans="1:15" s="201" customFormat="1" ht="12.75">
      <c r="A7" s="36"/>
      <c r="B7" s="43"/>
      <c r="C7" s="550">
        <v>3</v>
      </c>
      <c r="D7" s="601" t="s">
        <v>223</v>
      </c>
      <c r="E7" s="528">
        <v>4</v>
      </c>
      <c r="F7" s="564" t="s">
        <v>10</v>
      </c>
      <c r="G7" s="528">
        <v>0.05</v>
      </c>
      <c r="H7" s="564" t="s">
        <v>12</v>
      </c>
      <c r="I7" s="562" t="s">
        <v>12</v>
      </c>
      <c r="J7" s="198"/>
      <c r="K7" s="199">
        <f>E7*$J7/1000000</f>
        <v>0</v>
      </c>
      <c r="L7" s="200"/>
      <c r="M7" s="199">
        <f>G7*$J7/1000000</f>
        <v>0</v>
      </c>
      <c r="N7" s="66"/>
      <c r="O7" s="66"/>
    </row>
    <row r="8" spans="1:15" s="201" customFormat="1" ht="12.75">
      <c r="A8" s="193"/>
      <c r="B8" s="194"/>
      <c r="C8" s="550">
        <v>4</v>
      </c>
      <c r="D8" s="601" t="s">
        <v>224</v>
      </c>
      <c r="E8" s="528">
        <v>1</v>
      </c>
      <c r="F8" s="196" t="s">
        <v>10</v>
      </c>
      <c r="G8" s="528">
        <v>0.15</v>
      </c>
      <c r="H8" s="196" t="s">
        <v>12</v>
      </c>
      <c r="I8" s="562" t="s">
        <v>12</v>
      </c>
      <c r="J8" s="198"/>
      <c r="K8" s="199">
        <f>E8*$J8/1000000</f>
        <v>0</v>
      </c>
      <c r="L8" s="200"/>
      <c r="M8" s="199">
        <f>G8*$J8/1000000</f>
        <v>0</v>
      </c>
      <c r="N8" s="200"/>
      <c r="O8" s="200"/>
    </row>
    <row r="9" spans="1:15" ht="13.5" thickBot="1">
      <c r="A9" s="237"/>
      <c r="B9" s="238"/>
      <c r="C9" s="551">
        <v>5</v>
      </c>
      <c r="D9" s="596" t="s">
        <v>225</v>
      </c>
      <c r="E9" s="529">
        <v>0.5</v>
      </c>
      <c r="F9" s="203" t="s">
        <v>10</v>
      </c>
      <c r="G9" s="529">
        <v>0.15</v>
      </c>
      <c r="H9" s="203" t="s">
        <v>12</v>
      </c>
      <c r="I9" s="568" t="s">
        <v>12</v>
      </c>
      <c r="J9" s="205"/>
      <c r="K9" s="206">
        <f>E9*$J9/1000000</f>
        <v>0</v>
      </c>
      <c r="L9" s="207"/>
      <c r="M9" s="206">
        <f>G9*$J9/1000000</f>
        <v>0</v>
      </c>
      <c r="N9" s="207"/>
      <c r="O9" s="207"/>
    </row>
    <row r="10" spans="1:15" ht="12.75">
      <c r="A10" s="36"/>
      <c r="B10" s="37" t="s">
        <v>2</v>
      </c>
      <c r="C10" s="173"/>
      <c r="D10" s="602" t="s">
        <v>226</v>
      </c>
      <c r="E10" s="9"/>
      <c r="F10" s="5"/>
      <c r="G10" s="5"/>
      <c r="H10" s="5"/>
      <c r="I10" s="7"/>
      <c r="J10" s="129">
        <f aca="true" t="shared" si="1" ref="J10:O10">J11+J12+J13+J14+J15</f>
        <v>0</v>
      </c>
      <c r="K10" s="116">
        <f t="shared" si="1"/>
        <v>0</v>
      </c>
      <c r="L10" s="276">
        <f t="shared" si="1"/>
        <v>0</v>
      </c>
      <c r="M10" s="518">
        <f>M11+M12+M13+M14+M15</f>
        <v>0</v>
      </c>
      <c r="N10" s="276">
        <f t="shared" si="1"/>
        <v>0</v>
      </c>
      <c r="O10" s="276">
        <f t="shared" si="1"/>
        <v>0</v>
      </c>
    </row>
    <row r="11" spans="1:15" s="201" customFormat="1" ht="38.25">
      <c r="A11" s="36"/>
      <c r="B11" s="43"/>
      <c r="C11" s="42">
        <v>1</v>
      </c>
      <c r="D11" s="603" t="s">
        <v>227</v>
      </c>
      <c r="E11" s="552">
        <v>300</v>
      </c>
      <c r="F11" s="5" t="s">
        <v>10</v>
      </c>
      <c r="G11" s="553">
        <v>10</v>
      </c>
      <c r="H11" s="5" t="s">
        <v>12</v>
      </c>
      <c r="I11" s="411" t="s">
        <v>12</v>
      </c>
      <c r="J11" s="132"/>
      <c r="K11" s="111">
        <f>E11*$J11/1000000</f>
        <v>0</v>
      </c>
      <c r="L11" s="66"/>
      <c r="M11" s="199">
        <f>G11*$J11/1000000</f>
        <v>0</v>
      </c>
      <c r="N11" s="66"/>
      <c r="O11" s="199"/>
    </row>
    <row r="12" spans="1:15" ht="12.75">
      <c r="A12" s="193"/>
      <c r="B12" s="194"/>
      <c r="C12" s="234">
        <v>2</v>
      </c>
      <c r="D12" s="208" t="s">
        <v>228</v>
      </c>
      <c r="E12" s="235">
        <v>400</v>
      </c>
      <c r="F12" s="196" t="s">
        <v>10</v>
      </c>
      <c r="G12" s="452">
        <v>400</v>
      </c>
      <c r="H12" s="196" t="s">
        <v>12</v>
      </c>
      <c r="I12" s="562" t="s">
        <v>12</v>
      </c>
      <c r="J12" s="198"/>
      <c r="K12" s="199">
        <f>E12*$J12/1000000</f>
        <v>0</v>
      </c>
      <c r="L12" s="200"/>
      <c r="M12" s="111">
        <f>G12*$J12/1000000</f>
        <v>0</v>
      </c>
      <c r="N12" s="200"/>
      <c r="O12" s="199"/>
    </row>
    <row r="13" spans="1:22" ht="12.75">
      <c r="A13" s="36"/>
      <c r="B13" s="43"/>
      <c r="C13" s="42">
        <v>3</v>
      </c>
      <c r="D13" s="604" t="s">
        <v>229</v>
      </c>
      <c r="E13" s="545">
        <v>40</v>
      </c>
      <c r="F13" s="5" t="s">
        <v>10</v>
      </c>
      <c r="G13" s="554">
        <v>1</v>
      </c>
      <c r="H13" s="5" t="s">
        <v>12</v>
      </c>
      <c r="I13" s="33" t="s">
        <v>12</v>
      </c>
      <c r="J13" s="132"/>
      <c r="K13" s="111">
        <f>E13*$J13/1000000</f>
        <v>0</v>
      </c>
      <c r="L13" s="66"/>
      <c r="M13" s="199">
        <f>G13*$J13/1000000</f>
        <v>0</v>
      </c>
      <c r="N13" s="66"/>
      <c r="O13" s="111"/>
      <c r="V13" s="286"/>
    </row>
    <row r="14" spans="1:15" s="201" customFormat="1" ht="12.75" customHeight="1">
      <c r="A14" s="36"/>
      <c r="B14" s="43"/>
      <c r="C14" s="42">
        <v>4</v>
      </c>
      <c r="D14" s="170" t="s">
        <v>230</v>
      </c>
      <c r="E14" s="545">
        <v>100</v>
      </c>
      <c r="F14" s="5" t="s">
        <v>10</v>
      </c>
      <c r="G14" s="452">
        <v>18</v>
      </c>
      <c r="H14" s="5" t="s">
        <v>12</v>
      </c>
      <c r="I14" s="33" t="s">
        <v>12</v>
      </c>
      <c r="J14" s="132"/>
      <c r="K14" s="111">
        <f>E14*$J14/1000000</f>
        <v>0</v>
      </c>
      <c r="L14" s="66"/>
      <c r="M14" s="199">
        <f>G14*$J14/1000000</f>
        <v>0</v>
      </c>
      <c r="N14" s="66"/>
      <c r="O14" s="111"/>
    </row>
    <row r="15" spans="1:15" ht="27.75" customHeight="1" thickBot="1">
      <c r="A15" s="246"/>
      <c r="B15" s="247"/>
      <c r="C15" s="263">
        <v>5</v>
      </c>
      <c r="D15" s="264" t="s">
        <v>231</v>
      </c>
      <c r="E15" s="250">
        <v>60</v>
      </c>
      <c r="F15" s="249" t="s">
        <v>10</v>
      </c>
      <c r="G15" s="561">
        <v>10</v>
      </c>
      <c r="H15" s="249" t="s">
        <v>12</v>
      </c>
      <c r="I15" s="563" t="s">
        <v>12</v>
      </c>
      <c r="J15" s="251"/>
      <c r="K15" s="252">
        <f>E15*$J15/1000000</f>
        <v>0</v>
      </c>
      <c r="L15" s="253"/>
      <c r="M15" s="252">
        <f>G15*$J15/1000000</f>
        <v>0</v>
      </c>
      <c r="N15" s="253"/>
      <c r="O15" s="252"/>
    </row>
    <row r="16" spans="1:15" ht="13.5" thickBot="1">
      <c r="A16" s="95">
        <v>6</v>
      </c>
      <c r="B16" s="94"/>
      <c r="C16" s="94"/>
      <c r="D16" s="96" t="s">
        <v>219</v>
      </c>
      <c r="E16" s="101"/>
      <c r="F16" s="101"/>
      <c r="G16" s="101"/>
      <c r="H16" s="101"/>
      <c r="I16" s="105"/>
      <c r="J16" s="135"/>
      <c r="K16" s="115">
        <f>K4+K10</f>
        <v>0</v>
      </c>
      <c r="L16" s="102">
        <f>L4+L10</f>
        <v>0</v>
      </c>
      <c r="M16" s="115">
        <f>M4+M10</f>
        <v>0</v>
      </c>
      <c r="N16" s="102">
        <f>N4+N10</f>
        <v>0</v>
      </c>
      <c r="O16" s="115">
        <f>O4+O10</f>
        <v>0</v>
      </c>
    </row>
    <row r="18" spans="2:9" ht="12.75">
      <c r="B18" s="555"/>
      <c r="C18" s="38"/>
      <c r="E18" s="38"/>
      <c r="F18" s="38"/>
      <c r="G18" s="38"/>
      <c r="H18" s="38"/>
      <c r="I18" s="38"/>
    </row>
    <row r="19" ht="12.75">
      <c r="D19" s="418"/>
    </row>
    <row r="20" ht="12.75">
      <c r="D20" s="418"/>
    </row>
    <row r="22" ht="12.75">
      <c r="D22" s="418"/>
    </row>
    <row r="24" ht="12.75">
      <c r="D24" s="418"/>
    </row>
  </sheetData>
  <sheetProtection/>
  <mergeCells count="2">
    <mergeCell ref="E1:I1"/>
    <mergeCell ref="K1:O1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&amp;LPCDD/PCDF Inventory&amp;CReference Year: ________________&amp;RCountry: __________________</oddHeader>
    <oddFooter>&amp;L&amp;A&amp;C&amp;D&amp;RPage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0"/>
  <sheetViews>
    <sheetView zoomScalePageLayoutView="0" workbookViewId="0" topLeftCell="A95">
      <selection activeCell="L131" sqref="L131"/>
    </sheetView>
  </sheetViews>
  <sheetFormatPr defaultColWidth="9.33203125" defaultRowHeight="12.75"/>
  <cols>
    <col min="1" max="1" width="6.83203125" style="0" customWidth="1"/>
    <col min="2" max="2" width="7.33203125" style="1" customWidth="1"/>
    <col min="3" max="3" width="6.83203125" style="1" bestFit="1" customWidth="1"/>
    <col min="4" max="4" width="49.83203125" style="258" customWidth="1"/>
    <col min="5" max="5" width="9.83203125" style="0" customWidth="1"/>
    <col min="6" max="6" width="10.16015625" style="0" customWidth="1"/>
    <col min="7" max="7" width="10.5" style="0" customWidth="1"/>
    <col min="8" max="8" width="12.33203125" style="0" customWidth="1"/>
    <col min="9" max="9" width="10.66015625" style="0" customWidth="1"/>
    <col min="10" max="10" width="13.33203125" style="0" customWidth="1"/>
    <col min="11" max="11" width="10" style="0" customWidth="1"/>
    <col min="12" max="12" width="9.66015625" style="0" customWidth="1"/>
    <col min="13" max="13" width="11.83203125" style="0" customWidth="1"/>
    <col min="14" max="14" width="11.33203125" style="0" customWidth="1"/>
    <col min="15" max="15" width="12.83203125" style="0" customWidth="1"/>
    <col min="16" max="16" width="23.16015625" style="0" customWidth="1"/>
  </cols>
  <sheetData>
    <row r="1" spans="1:15" ht="12.75">
      <c r="A1" s="2"/>
      <c r="B1" s="10"/>
      <c r="C1" s="505"/>
      <c r="D1" s="556" t="s">
        <v>81</v>
      </c>
      <c r="E1" s="860" t="s">
        <v>65</v>
      </c>
      <c r="F1" s="861"/>
      <c r="G1" s="861"/>
      <c r="H1" s="861"/>
      <c r="I1" s="862"/>
      <c r="J1" s="103" t="s">
        <v>74</v>
      </c>
      <c r="K1" s="866" t="s">
        <v>78</v>
      </c>
      <c r="L1" s="864"/>
      <c r="M1" s="864"/>
      <c r="N1" s="864"/>
      <c r="O1" s="865"/>
    </row>
    <row r="2" spans="1:15" ht="13.5" thickBot="1">
      <c r="A2" s="525" t="s">
        <v>40</v>
      </c>
      <c r="B2" s="526" t="s">
        <v>20</v>
      </c>
      <c r="C2" s="506" t="s">
        <v>41</v>
      </c>
      <c r="D2" s="248"/>
      <c r="E2" s="8" t="s">
        <v>67</v>
      </c>
      <c r="F2" s="55" t="s">
        <v>68</v>
      </c>
      <c r="G2" s="55" t="s">
        <v>69</v>
      </c>
      <c r="H2" s="8" t="s">
        <v>70</v>
      </c>
      <c r="I2" s="473" t="s">
        <v>72</v>
      </c>
      <c r="J2" s="104" t="s">
        <v>13</v>
      </c>
      <c r="K2" s="326" t="s">
        <v>76</v>
      </c>
      <c r="L2" s="64" t="s">
        <v>76</v>
      </c>
      <c r="M2" s="64" t="s">
        <v>76</v>
      </c>
      <c r="N2" s="64" t="s">
        <v>76</v>
      </c>
      <c r="O2" s="337" t="s">
        <v>76</v>
      </c>
    </row>
    <row r="3" spans="1:15" s="494" customFormat="1" ht="26.25" thickBot="1">
      <c r="A3" s="430">
        <v>7</v>
      </c>
      <c r="B3" s="432"/>
      <c r="C3" s="507"/>
      <c r="D3" s="278" t="s">
        <v>232</v>
      </c>
      <c r="E3" s="433"/>
      <c r="F3" s="433"/>
      <c r="G3" s="433"/>
      <c r="H3" s="433"/>
      <c r="I3" s="476"/>
      <c r="J3" s="493"/>
      <c r="K3" s="436" t="s">
        <v>67</v>
      </c>
      <c r="L3" s="436" t="s">
        <v>68</v>
      </c>
      <c r="M3" s="436" t="s">
        <v>69</v>
      </c>
      <c r="N3" s="436" t="s">
        <v>70</v>
      </c>
      <c r="O3" s="436" t="s">
        <v>72</v>
      </c>
    </row>
    <row r="4" spans="1:15" ht="12.75">
      <c r="A4" s="3"/>
      <c r="B4" s="658" t="s">
        <v>1</v>
      </c>
      <c r="C4" s="670"/>
      <c r="D4" s="378" t="s">
        <v>233</v>
      </c>
      <c r="E4" s="390"/>
      <c r="F4" s="671"/>
      <c r="G4" s="672"/>
      <c r="H4" s="672"/>
      <c r="I4" s="673"/>
      <c r="J4" s="359"/>
      <c r="K4" s="372">
        <f>K5+K9</f>
        <v>0</v>
      </c>
      <c r="L4" s="372">
        <f>L5+L9</f>
        <v>0</v>
      </c>
      <c r="M4" s="372">
        <f>M5+M9</f>
        <v>0</v>
      </c>
      <c r="N4" s="372">
        <f>N5+N9</f>
        <v>0</v>
      </c>
      <c r="O4" s="372">
        <f>O5+O9</f>
        <v>0</v>
      </c>
    </row>
    <row r="5" spans="1:15" ht="12.75">
      <c r="A5" s="3"/>
      <c r="B5" s="658"/>
      <c r="C5" s="670"/>
      <c r="D5" s="674" t="s">
        <v>234</v>
      </c>
      <c r="E5" s="675"/>
      <c r="F5" s="676"/>
      <c r="G5" s="675"/>
      <c r="H5" s="675"/>
      <c r="I5" s="673"/>
      <c r="J5" s="360">
        <f>J6+J7+J8</f>
        <v>0</v>
      </c>
      <c r="K5" s="113">
        <f>K6+K7+K8</f>
        <v>0</v>
      </c>
      <c r="L5" s="113">
        <f>L6+L7+L8</f>
        <v>0</v>
      </c>
      <c r="M5" s="113">
        <f>M6+M7+M8</f>
        <v>0</v>
      </c>
      <c r="N5" s="113">
        <f>N6+N7+N8</f>
        <v>0</v>
      </c>
      <c r="O5" s="113">
        <f>O6+O8+O8</f>
        <v>0</v>
      </c>
    </row>
    <row r="6" spans="1:15" ht="17.25" customHeight="1">
      <c r="A6" s="3"/>
      <c r="B6" s="658"/>
      <c r="C6" s="677">
        <v>1</v>
      </c>
      <c r="D6" s="678" t="s">
        <v>235</v>
      </c>
      <c r="E6" s="679">
        <v>0.03</v>
      </c>
      <c r="F6" s="680"/>
      <c r="G6" s="681"/>
      <c r="H6" s="681"/>
      <c r="I6" s="682" t="s">
        <v>10</v>
      </c>
      <c r="J6" s="361"/>
      <c r="K6" s="268">
        <f>E6*$J6/1000000</f>
        <v>0</v>
      </c>
      <c r="L6" s="332"/>
      <c r="M6" s="332"/>
      <c r="N6" s="332"/>
      <c r="O6" s="111"/>
    </row>
    <row r="7" spans="1:15" ht="24.75" customHeight="1">
      <c r="A7" s="3"/>
      <c r="B7" s="658"/>
      <c r="C7" s="677">
        <v>2</v>
      </c>
      <c r="D7" s="678" t="s">
        <v>236</v>
      </c>
      <c r="E7" s="679">
        <v>0.5</v>
      </c>
      <c r="F7" s="680"/>
      <c r="G7" s="681"/>
      <c r="H7" s="681"/>
      <c r="I7" s="682">
        <v>5</v>
      </c>
      <c r="J7" s="361"/>
      <c r="K7" s="111">
        <f>E7*$J7/1000000</f>
        <v>0</v>
      </c>
      <c r="L7" s="332"/>
      <c r="M7" s="332"/>
      <c r="N7" s="332"/>
      <c r="O7" s="268">
        <f>I7*$J7/1000000</f>
        <v>0</v>
      </c>
    </row>
    <row r="8" spans="1:15" ht="25.5">
      <c r="A8" s="3"/>
      <c r="B8" s="683"/>
      <c r="C8" s="684">
        <v>3</v>
      </c>
      <c r="D8" s="685" t="s">
        <v>237</v>
      </c>
      <c r="E8" s="686">
        <v>13</v>
      </c>
      <c r="F8" s="687"/>
      <c r="G8" s="688"/>
      <c r="H8" s="688"/>
      <c r="I8" s="689">
        <v>228</v>
      </c>
      <c r="J8" s="362"/>
      <c r="K8" s="256">
        <f>E8*$J8/1000000</f>
        <v>0</v>
      </c>
      <c r="L8" s="153"/>
      <c r="M8" s="153"/>
      <c r="N8" s="153"/>
      <c r="O8" s="256">
        <f>I8*$J8/1000000</f>
        <v>0</v>
      </c>
    </row>
    <row r="9" spans="1:15" ht="12.75">
      <c r="A9" s="3"/>
      <c r="B9" s="658"/>
      <c r="C9" s="690"/>
      <c r="D9" s="674" t="s">
        <v>238</v>
      </c>
      <c r="E9" s="691"/>
      <c r="F9" s="692"/>
      <c r="G9" s="693"/>
      <c r="H9" s="692"/>
      <c r="I9" s="694"/>
      <c r="J9" s="570">
        <f>J10+J11+J12+J13+J14+J15+J16+J17+J18</f>
        <v>0</v>
      </c>
      <c r="K9" s="66"/>
      <c r="L9" s="113">
        <f>L10+L11+L12+L13+L14+L15+L16+L17+L18</f>
        <v>0</v>
      </c>
      <c r="M9" s="332"/>
      <c r="N9" s="113">
        <f>N10+N11+N12+N13+N14+N15+N16+N17+N18</f>
        <v>0</v>
      </c>
      <c r="O9" s="113">
        <f>O10+O11+O12+O13+O14+O15+O16+O17+O18</f>
        <v>0</v>
      </c>
    </row>
    <row r="10" spans="1:15" ht="25.5">
      <c r="A10" s="3"/>
      <c r="B10" s="658"/>
      <c r="C10" s="695">
        <v>1</v>
      </c>
      <c r="D10" s="399" t="s">
        <v>239</v>
      </c>
      <c r="E10" s="696"/>
      <c r="F10" s="697" t="s">
        <v>10</v>
      </c>
      <c r="G10" s="379"/>
      <c r="H10" s="698">
        <v>30</v>
      </c>
      <c r="I10" s="699" t="s">
        <v>10</v>
      </c>
      <c r="J10" s="504"/>
      <c r="K10" s="200"/>
      <c r="L10" s="199"/>
      <c r="M10" s="333"/>
      <c r="N10" s="199">
        <f aca="true" t="shared" si="0" ref="N10:N18">H10*$J10/1000000</f>
        <v>0</v>
      </c>
      <c r="O10" s="199"/>
    </row>
    <row r="11" spans="1:15" ht="12.75">
      <c r="A11" s="3"/>
      <c r="B11" s="658"/>
      <c r="C11" s="690">
        <v>2</v>
      </c>
      <c r="D11" s="700" t="s">
        <v>300</v>
      </c>
      <c r="E11" s="691"/>
      <c r="F11" s="701">
        <v>4.5</v>
      </c>
      <c r="G11" s="388"/>
      <c r="H11" s="702">
        <v>10</v>
      </c>
      <c r="I11" s="703">
        <v>4.5</v>
      </c>
      <c r="J11" s="363"/>
      <c r="K11" s="66"/>
      <c r="L11" s="199">
        <f>F11*$J11/1000000</f>
        <v>0</v>
      </c>
      <c r="M11" s="332"/>
      <c r="N11" s="111">
        <f t="shared" si="0"/>
        <v>0</v>
      </c>
      <c r="O11" s="199">
        <f>I11*$J11/1000000</f>
        <v>0</v>
      </c>
    </row>
    <row r="12" spans="1:15" ht="12.75">
      <c r="A12" s="3"/>
      <c r="B12" s="658"/>
      <c r="C12" s="690">
        <v>3</v>
      </c>
      <c r="D12" s="399" t="s">
        <v>240</v>
      </c>
      <c r="E12" s="691"/>
      <c r="F12" s="704">
        <v>1</v>
      </c>
      <c r="G12" s="388"/>
      <c r="H12" s="702">
        <v>3</v>
      </c>
      <c r="I12" s="703">
        <v>1.5</v>
      </c>
      <c r="J12" s="363"/>
      <c r="K12" s="66"/>
      <c r="L12" s="199">
        <f>F12*$J12/1000000</f>
        <v>0</v>
      </c>
      <c r="M12" s="332"/>
      <c r="N12" s="268">
        <f t="shared" si="0"/>
        <v>0</v>
      </c>
      <c r="O12" s="199">
        <f>I12*$J12/1000000</f>
        <v>0</v>
      </c>
    </row>
    <row r="13" spans="1:15" ht="12.75">
      <c r="A13" s="3"/>
      <c r="B13" s="658"/>
      <c r="C13" s="690">
        <v>4</v>
      </c>
      <c r="D13" s="399" t="s">
        <v>304</v>
      </c>
      <c r="E13" s="691"/>
      <c r="F13" s="705" t="s">
        <v>10</v>
      </c>
      <c r="G13" s="388"/>
      <c r="H13" s="702">
        <v>1</v>
      </c>
      <c r="I13" s="706" t="s">
        <v>10</v>
      </c>
      <c r="J13" s="363"/>
      <c r="K13" s="66"/>
      <c r="L13" s="199"/>
      <c r="M13" s="332"/>
      <c r="N13" s="111">
        <f t="shared" si="0"/>
        <v>0</v>
      </c>
      <c r="O13" s="199"/>
    </row>
    <row r="14" spans="1:15" ht="12.75">
      <c r="A14" s="3"/>
      <c r="B14" s="658"/>
      <c r="C14" s="690">
        <v>5</v>
      </c>
      <c r="D14" s="700" t="s">
        <v>301</v>
      </c>
      <c r="E14" s="691"/>
      <c r="F14" s="701">
        <v>0.06</v>
      </c>
      <c r="G14" s="388"/>
      <c r="H14" s="702">
        <v>0.5</v>
      </c>
      <c r="I14" s="703">
        <v>0.2</v>
      </c>
      <c r="J14" s="363"/>
      <c r="K14" s="66"/>
      <c r="L14" s="199">
        <f>F14*$J14/1000000</f>
        <v>0</v>
      </c>
      <c r="M14" s="332"/>
      <c r="N14" s="111">
        <f t="shared" si="0"/>
        <v>0</v>
      </c>
      <c r="O14" s="199">
        <f>I14*$J14/1000000</f>
        <v>0</v>
      </c>
    </row>
    <row r="15" spans="1:15" ht="12.75">
      <c r="A15" s="3"/>
      <c r="B15" s="658"/>
      <c r="C15" s="690">
        <v>6</v>
      </c>
      <c r="D15" s="605" t="s">
        <v>303</v>
      </c>
      <c r="E15" s="691"/>
      <c r="F15" s="707" t="s">
        <v>10</v>
      </c>
      <c r="G15" s="388"/>
      <c r="H15" s="702">
        <v>0.1</v>
      </c>
      <c r="I15" s="706" t="s">
        <v>10</v>
      </c>
      <c r="J15" s="363"/>
      <c r="K15" s="66"/>
      <c r="L15" s="199"/>
      <c r="M15" s="332"/>
      <c r="N15" s="111">
        <f t="shared" si="0"/>
        <v>0</v>
      </c>
      <c r="O15" s="199"/>
    </row>
    <row r="16" spans="1:15" ht="12.75">
      <c r="A16" s="3"/>
      <c r="B16" s="658"/>
      <c r="C16" s="708">
        <v>7</v>
      </c>
      <c r="D16" s="605" t="s">
        <v>241</v>
      </c>
      <c r="E16" s="709"/>
      <c r="F16" s="707" t="s">
        <v>10</v>
      </c>
      <c r="G16" s="388"/>
      <c r="H16" s="710">
        <v>1</v>
      </c>
      <c r="I16" s="706" t="s">
        <v>10</v>
      </c>
      <c r="J16" s="363"/>
      <c r="K16" s="66"/>
      <c r="L16" s="199"/>
      <c r="M16" s="332"/>
      <c r="N16" s="111">
        <f t="shared" si="0"/>
        <v>0</v>
      </c>
      <c r="O16" s="199"/>
    </row>
    <row r="17" spans="1:15" ht="18" customHeight="1">
      <c r="A17" s="3"/>
      <c r="B17" s="402"/>
      <c r="C17" s="711">
        <v>8</v>
      </c>
      <c r="D17" s="605" t="s">
        <v>242</v>
      </c>
      <c r="E17" s="696"/>
      <c r="F17" s="712" t="s">
        <v>10</v>
      </c>
      <c r="G17" s="379"/>
      <c r="H17" s="713">
        <v>10</v>
      </c>
      <c r="I17" s="699"/>
      <c r="J17" s="504"/>
      <c r="K17" s="200"/>
      <c r="L17" s="199"/>
      <c r="M17" s="333"/>
      <c r="N17" s="199">
        <f t="shared" si="0"/>
        <v>0</v>
      </c>
      <c r="O17" s="199"/>
    </row>
    <row r="18" spans="1:15" ht="13.5" thickBot="1">
      <c r="A18" s="3"/>
      <c r="B18" s="683"/>
      <c r="C18" s="714">
        <v>9</v>
      </c>
      <c r="D18" s="715" t="s">
        <v>243</v>
      </c>
      <c r="E18" s="716"/>
      <c r="F18" s="717" t="s">
        <v>10</v>
      </c>
      <c r="G18" s="190"/>
      <c r="H18" s="718">
        <v>3</v>
      </c>
      <c r="I18" s="719" t="s">
        <v>10</v>
      </c>
      <c r="J18" s="366"/>
      <c r="K18" s="67"/>
      <c r="L18" s="206"/>
      <c r="M18" s="153"/>
      <c r="N18" s="112">
        <f t="shared" si="0"/>
        <v>0</v>
      </c>
      <c r="O18" s="206"/>
    </row>
    <row r="19" spans="1:15" ht="12.75">
      <c r="A19" s="3"/>
      <c r="B19" s="658" t="s">
        <v>2</v>
      </c>
      <c r="C19" s="670"/>
      <c r="D19" s="626" t="s">
        <v>251</v>
      </c>
      <c r="E19" s="720"/>
      <c r="F19" s="720"/>
      <c r="G19" s="720"/>
      <c r="H19" s="720"/>
      <c r="I19" s="721"/>
      <c r="J19" s="364"/>
      <c r="K19" s="372">
        <f>K20</f>
        <v>0</v>
      </c>
      <c r="L19" s="372">
        <f>L20</f>
        <v>0</v>
      </c>
      <c r="M19" s="372">
        <f>M20</f>
        <v>0</v>
      </c>
      <c r="N19" s="372">
        <f>N20</f>
        <v>0</v>
      </c>
      <c r="O19" s="372">
        <f>O20</f>
        <v>0</v>
      </c>
    </row>
    <row r="20" spans="1:15" ht="25.5">
      <c r="A20" s="3"/>
      <c r="B20" s="658"/>
      <c r="C20" s="690"/>
      <c r="D20" s="722" t="s">
        <v>244</v>
      </c>
      <c r="E20" s="388"/>
      <c r="F20" s="355"/>
      <c r="G20" s="389"/>
      <c r="H20" s="723"/>
      <c r="I20" s="414"/>
      <c r="J20" s="360">
        <f aca="true" t="shared" si="1" ref="J20:O20">J21+J23+J24+J25</f>
        <v>0</v>
      </c>
      <c r="K20" s="111">
        <f t="shared" si="1"/>
        <v>0</v>
      </c>
      <c r="L20" s="111">
        <f t="shared" si="1"/>
        <v>0</v>
      </c>
      <c r="M20" s="111">
        <f t="shared" si="1"/>
        <v>0</v>
      </c>
      <c r="N20" s="111">
        <f t="shared" si="1"/>
        <v>0</v>
      </c>
      <c r="O20" s="111">
        <f t="shared" si="1"/>
        <v>0</v>
      </c>
    </row>
    <row r="21" spans="1:15" s="258" customFormat="1" ht="12.75">
      <c r="A21" s="259"/>
      <c r="B21" s="649"/>
      <c r="C21" s="724">
        <v>1</v>
      </c>
      <c r="D21" s="678" t="s">
        <v>245</v>
      </c>
      <c r="E21" s="725" t="s">
        <v>10</v>
      </c>
      <c r="F21" s="725" t="s">
        <v>10</v>
      </c>
      <c r="G21" s="725" t="s">
        <v>10</v>
      </c>
      <c r="H21" s="661" t="s">
        <v>10</v>
      </c>
      <c r="I21" s="530">
        <v>1000</v>
      </c>
      <c r="J21" s="364"/>
      <c r="K21" s="66"/>
      <c r="L21" s="66"/>
      <c r="M21" s="66"/>
      <c r="N21" s="66"/>
      <c r="O21" s="66">
        <f>I21*$J21/1000000</f>
        <v>0</v>
      </c>
    </row>
    <row r="22" spans="1:15" ht="12.75">
      <c r="A22" s="3"/>
      <c r="B22" s="658"/>
      <c r="C22" s="677">
        <v>2</v>
      </c>
      <c r="D22" s="678" t="s">
        <v>246</v>
      </c>
      <c r="E22" s="661"/>
      <c r="F22" s="661"/>
      <c r="G22" s="661"/>
      <c r="H22" s="726"/>
      <c r="I22" s="727"/>
      <c r="J22" s="364"/>
      <c r="K22" s="66"/>
      <c r="L22" s="66"/>
      <c r="M22" s="66"/>
      <c r="N22" s="66"/>
      <c r="O22" s="66"/>
    </row>
    <row r="23" spans="1:15" ht="12.75">
      <c r="A23" s="3"/>
      <c r="B23" s="658"/>
      <c r="C23" s="677" t="s">
        <v>26</v>
      </c>
      <c r="D23" s="678" t="s">
        <v>247</v>
      </c>
      <c r="E23" s="725" t="s">
        <v>10</v>
      </c>
      <c r="F23" s="725">
        <v>17</v>
      </c>
      <c r="G23" s="725" t="s">
        <v>10</v>
      </c>
      <c r="H23" s="728" t="s">
        <v>10</v>
      </c>
      <c r="I23" s="727">
        <v>27</v>
      </c>
      <c r="J23" s="364"/>
      <c r="K23" s="66"/>
      <c r="L23" s="199">
        <f>F23*J23/1000000</f>
        <v>0</v>
      </c>
      <c r="M23" s="66"/>
      <c r="N23" s="66"/>
      <c r="O23" s="199">
        <f>I23*$J23/1000000</f>
        <v>0</v>
      </c>
    </row>
    <row r="24" spans="1:15" ht="12.75">
      <c r="A24" s="3"/>
      <c r="B24" s="658"/>
      <c r="C24" s="677" t="s">
        <v>27</v>
      </c>
      <c r="D24" s="678" t="s">
        <v>248</v>
      </c>
      <c r="E24" s="725" t="s">
        <v>10</v>
      </c>
      <c r="F24" s="725">
        <v>1.7</v>
      </c>
      <c r="G24" s="725" t="s">
        <v>10</v>
      </c>
      <c r="H24" s="728" t="s">
        <v>10</v>
      </c>
      <c r="I24" s="727">
        <v>1.7</v>
      </c>
      <c r="J24" s="364"/>
      <c r="K24" s="66"/>
      <c r="L24" s="199">
        <f>F24*J24/1000000</f>
        <v>0</v>
      </c>
      <c r="M24" s="66"/>
      <c r="N24" s="66"/>
      <c r="O24" s="199">
        <f>I24*$J24/1000000</f>
        <v>0</v>
      </c>
    </row>
    <row r="25" spans="1:15" ht="13.5" thickBot="1">
      <c r="A25" s="3"/>
      <c r="B25" s="729"/>
      <c r="C25" s="684" t="s">
        <v>28</v>
      </c>
      <c r="D25" s="685" t="s">
        <v>249</v>
      </c>
      <c r="E25" s="730" t="s">
        <v>10</v>
      </c>
      <c r="F25" s="731">
        <v>0.002</v>
      </c>
      <c r="G25" s="730" t="s">
        <v>10</v>
      </c>
      <c r="H25" s="731" t="s">
        <v>10</v>
      </c>
      <c r="I25" s="732">
        <v>0.3</v>
      </c>
      <c r="J25" s="569"/>
      <c r="K25" s="67"/>
      <c r="L25" s="199">
        <f>F25*J25/1000000</f>
        <v>0</v>
      </c>
      <c r="M25" s="67"/>
      <c r="N25" s="67"/>
      <c r="O25" s="199">
        <f>I25*$J25/1000000</f>
        <v>0</v>
      </c>
    </row>
    <row r="26" spans="1:15" ht="12.75">
      <c r="A26" s="3"/>
      <c r="B26" s="658" t="s">
        <v>3</v>
      </c>
      <c r="C26" s="677"/>
      <c r="D26" s="626" t="s">
        <v>250</v>
      </c>
      <c r="E26" s="720"/>
      <c r="F26" s="733"/>
      <c r="G26" s="725"/>
      <c r="H26" s="733"/>
      <c r="I26" s="727"/>
      <c r="J26" s="364"/>
      <c r="K26" s="372">
        <f>K27+K31+K35+K45</f>
        <v>0</v>
      </c>
      <c r="L26" s="372">
        <f>L27+L31+L35+L45</f>
        <v>0</v>
      </c>
      <c r="M26" s="372">
        <f>M27+M31+M35+M45</f>
        <v>0</v>
      </c>
      <c r="N26" s="372">
        <f>N27+N31+N35+N45</f>
        <v>0</v>
      </c>
      <c r="O26" s="372">
        <f>O27+O31+O35+O45</f>
        <v>0</v>
      </c>
    </row>
    <row r="27" spans="1:15" ht="25.5">
      <c r="A27" s="3"/>
      <c r="B27" s="658"/>
      <c r="C27" s="677"/>
      <c r="D27" s="722" t="s">
        <v>258</v>
      </c>
      <c r="E27" s="734"/>
      <c r="F27" s="733"/>
      <c r="G27" s="725"/>
      <c r="H27" s="733"/>
      <c r="I27" s="727"/>
      <c r="J27" s="360">
        <f aca="true" t="shared" si="2" ref="J27:O27">J28+J29+J30</f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</row>
    <row r="28" spans="1:15" ht="12.75">
      <c r="A28" s="3"/>
      <c r="B28" s="658"/>
      <c r="C28" s="677">
        <v>1</v>
      </c>
      <c r="D28" s="678" t="s">
        <v>247</v>
      </c>
      <c r="E28" s="735">
        <v>5</v>
      </c>
      <c r="F28" s="733"/>
      <c r="G28" s="725"/>
      <c r="H28" s="733"/>
      <c r="I28" s="727"/>
      <c r="J28" s="364"/>
      <c r="K28" s="111">
        <f>E28*$J28/1000000</f>
        <v>0</v>
      </c>
      <c r="L28" s="593"/>
      <c r="M28" s="593"/>
      <c r="N28" s="593"/>
      <c r="O28" s="593"/>
    </row>
    <row r="29" spans="1:15" ht="12.75">
      <c r="A29" s="3"/>
      <c r="B29" s="658"/>
      <c r="C29" s="677">
        <v>2</v>
      </c>
      <c r="D29" s="678" t="s">
        <v>248</v>
      </c>
      <c r="E29" s="735">
        <v>0.5</v>
      </c>
      <c r="F29" s="733"/>
      <c r="G29" s="725"/>
      <c r="H29" s="733"/>
      <c r="I29" s="727"/>
      <c r="J29" s="364"/>
      <c r="K29" s="111">
        <f>E29*$J29/1000000</f>
        <v>0</v>
      </c>
      <c r="L29" s="593"/>
      <c r="M29" s="593"/>
      <c r="N29" s="593"/>
      <c r="O29" s="593"/>
    </row>
    <row r="30" spans="1:15" ht="12.75">
      <c r="A30" s="3"/>
      <c r="B30" s="658"/>
      <c r="C30" s="677">
        <v>3</v>
      </c>
      <c r="D30" s="678" t="s">
        <v>249</v>
      </c>
      <c r="E30" s="735">
        <v>0.05</v>
      </c>
      <c r="F30" s="733"/>
      <c r="G30" s="725"/>
      <c r="H30" s="733"/>
      <c r="I30" s="727"/>
      <c r="J30" s="364"/>
      <c r="K30" s="111">
        <f>E30*$J30/1000000</f>
        <v>0</v>
      </c>
      <c r="L30" s="593"/>
      <c r="M30" s="593"/>
      <c r="N30" s="593"/>
      <c r="O30" s="593"/>
    </row>
    <row r="31" spans="1:15" ht="38.25">
      <c r="A31" s="3"/>
      <c r="B31" s="658"/>
      <c r="C31" s="677"/>
      <c r="D31" s="722" t="s">
        <v>259</v>
      </c>
      <c r="E31" s="735"/>
      <c r="F31" s="733"/>
      <c r="G31" s="725"/>
      <c r="H31" s="733"/>
      <c r="I31" s="727"/>
      <c r="J31" s="360">
        <f aca="true" t="shared" si="3" ref="J31:O31">J32+J33+J34</f>
        <v>0</v>
      </c>
      <c r="K31" s="113">
        <f t="shared" si="3"/>
        <v>0</v>
      </c>
      <c r="L31" s="113">
        <f t="shared" si="3"/>
        <v>0</v>
      </c>
      <c r="M31" s="113">
        <f t="shared" si="3"/>
        <v>0</v>
      </c>
      <c r="N31" s="113">
        <f t="shared" si="3"/>
        <v>0</v>
      </c>
      <c r="O31" s="113">
        <f t="shared" si="3"/>
        <v>0</v>
      </c>
    </row>
    <row r="32" spans="1:15" ht="12.75">
      <c r="A32" s="3"/>
      <c r="B32" s="658"/>
      <c r="C32" s="677">
        <v>1</v>
      </c>
      <c r="D32" s="678" t="s">
        <v>247</v>
      </c>
      <c r="E32" s="735"/>
      <c r="F32" s="733"/>
      <c r="G32" s="725"/>
      <c r="H32" s="733"/>
      <c r="I32" s="727">
        <v>8</v>
      </c>
      <c r="J32" s="364"/>
      <c r="K32" s="111"/>
      <c r="L32" s="593"/>
      <c r="M32" s="593"/>
      <c r="N32" s="593"/>
      <c r="O32" s="111">
        <f>I32*$J32/1000000</f>
        <v>0</v>
      </c>
    </row>
    <row r="33" spans="1:15" ht="12.75">
      <c r="A33" s="3"/>
      <c r="B33" s="658"/>
      <c r="C33" s="677">
        <v>2</v>
      </c>
      <c r="D33" s="678" t="s">
        <v>248</v>
      </c>
      <c r="E33" s="735"/>
      <c r="F33" s="733"/>
      <c r="G33" s="725"/>
      <c r="H33" s="733"/>
      <c r="I33" s="727">
        <v>0.85</v>
      </c>
      <c r="J33" s="364"/>
      <c r="K33" s="111"/>
      <c r="L33" s="593"/>
      <c r="M33" s="593"/>
      <c r="N33" s="593"/>
      <c r="O33" s="111">
        <f>I33*$J33/1000000</f>
        <v>0</v>
      </c>
    </row>
    <row r="34" spans="1:15" ht="12.75">
      <c r="A34" s="3"/>
      <c r="B34" s="658"/>
      <c r="C34" s="677">
        <v>3</v>
      </c>
      <c r="D34" s="678" t="s">
        <v>249</v>
      </c>
      <c r="E34" s="735"/>
      <c r="F34" s="733"/>
      <c r="G34" s="725"/>
      <c r="H34" s="733"/>
      <c r="I34" s="727">
        <v>0.02</v>
      </c>
      <c r="J34" s="364"/>
      <c r="K34" s="111"/>
      <c r="L34" s="593"/>
      <c r="M34" s="593"/>
      <c r="N34" s="593"/>
      <c r="O34" s="111">
        <f>I34*$J34/1000000</f>
        <v>0</v>
      </c>
    </row>
    <row r="35" spans="1:15" ht="25.5">
      <c r="A35" s="3"/>
      <c r="B35" s="736"/>
      <c r="C35" s="737"/>
      <c r="D35" s="722" t="s">
        <v>39</v>
      </c>
      <c r="E35" s="388"/>
      <c r="F35" s="388"/>
      <c r="G35" s="388"/>
      <c r="H35" s="388"/>
      <c r="I35" s="414"/>
      <c r="J35" s="360">
        <f aca="true" t="shared" si="4" ref="J35:O35">J37+J38+J40+J41+J43+J44</f>
        <v>0</v>
      </c>
      <c r="K35" s="113">
        <f t="shared" si="4"/>
        <v>0</v>
      </c>
      <c r="L35" s="113">
        <f t="shared" si="4"/>
        <v>0</v>
      </c>
      <c r="M35" s="113">
        <f t="shared" si="4"/>
        <v>0</v>
      </c>
      <c r="N35" s="113">
        <f t="shared" si="4"/>
        <v>0</v>
      </c>
      <c r="O35" s="113">
        <f t="shared" si="4"/>
        <v>0</v>
      </c>
    </row>
    <row r="36" spans="1:15" ht="12.75">
      <c r="A36" s="3"/>
      <c r="B36" s="658"/>
      <c r="C36" s="677">
        <v>1</v>
      </c>
      <c r="D36" s="678" t="s">
        <v>247</v>
      </c>
      <c r="E36" s="725"/>
      <c r="F36" s="733"/>
      <c r="G36" s="725"/>
      <c r="H36" s="728"/>
      <c r="I36" s="727"/>
      <c r="J36" s="364"/>
      <c r="K36" s="66"/>
      <c r="L36" s="332"/>
      <c r="M36" s="332"/>
      <c r="N36" s="332"/>
      <c r="O36" s="332"/>
    </row>
    <row r="37" spans="1:15" s="258" customFormat="1" ht="12.75">
      <c r="A37" s="259"/>
      <c r="B37" s="649"/>
      <c r="C37" s="724" t="s">
        <v>29</v>
      </c>
      <c r="D37" s="678" t="s">
        <v>260</v>
      </c>
      <c r="E37" s="735"/>
      <c r="F37" s="624">
        <v>25</v>
      </c>
      <c r="G37" s="735" t="s">
        <v>12</v>
      </c>
      <c r="H37" s="738">
        <v>2</v>
      </c>
      <c r="I37" s="530">
        <v>0.75</v>
      </c>
      <c r="J37" s="364"/>
      <c r="K37" s="111"/>
      <c r="L37" s="111">
        <f>F37*$J37/1000000</f>
        <v>0</v>
      </c>
      <c r="M37" s="334"/>
      <c r="N37" s="111">
        <f>H37*$J37/1000000</f>
        <v>0</v>
      </c>
      <c r="O37" s="111">
        <f>I37*$J37/1000000</f>
        <v>0</v>
      </c>
    </row>
    <row r="38" spans="1:15" s="258" customFormat="1" ht="12.75">
      <c r="A38" s="259"/>
      <c r="B38" s="649"/>
      <c r="C38" s="724" t="s">
        <v>30</v>
      </c>
      <c r="D38" s="678" t="s">
        <v>261</v>
      </c>
      <c r="E38" s="735"/>
      <c r="F38" s="624">
        <v>25</v>
      </c>
      <c r="G38" s="735" t="s">
        <v>12</v>
      </c>
      <c r="H38" s="738">
        <v>2</v>
      </c>
      <c r="I38" s="530">
        <v>4</v>
      </c>
      <c r="J38" s="364"/>
      <c r="K38" s="111"/>
      <c r="L38" s="111">
        <f>F38*$J38/1000000</f>
        <v>0</v>
      </c>
      <c r="M38" s="334"/>
      <c r="N38" s="111">
        <f>H38*$J38/1000000</f>
        <v>0</v>
      </c>
      <c r="O38" s="111">
        <f>I38*$J38/1000000</f>
        <v>0</v>
      </c>
    </row>
    <row r="39" spans="1:15" s="258" customFormat="1" ht="12.75">
      <c r="A39" s="259"/>
      <c r="B39" s="649"/>
      <c r="C39" s="677">
        <v>2</v>
      </c>
      <c r="D39" s="678" t="s">
        <v>248</v>
      </c>
      <c r="E39" s="735"/>
      <c r="F39" s="624"/>
      <c r="G39" s="735"/>
      <c r="H39" s="738"/>
      <c r="I39" s="530"/>
      <c r="J39" s="364"/>
      <c r="K39" s="270"/>
      <c r="L39" s="270"/>
      <c r="M39" s="334"/>
      <c r="N39" s="270"/>
      <c r="O39" s="270"/>
    </row>
    <row r="40" spans="1:15" s="258" customFormat="1" ht="12.75">
      <c r="A40" s="259"/>
      <c r="B40" s="649"/>
      <c r="C40" s="724" t="s">
        <v>26</v>
      </c>
      <c r="D40" s="678" t="s">
        <v>260</v>
      </c>
      <c r="E40" s="735"/>
      <c r="F40" s="624">
        <v>2.5</v>
      </c>
      <c r="G40" s="735" t="s">
        <v>12</v>
      </c>
      <c r="H40" s="738">
        <v>0.006</v>
      </c>
      <c r="I40" s="530">
        <v>0.2</v>
      </c>
      <c r="J40" s="364"/>
      <c r="K40" s="111"/>
      <c r="L40" s="111">
        <f aca="true" t="shared" si="5" ref="L40:O41">F40*$J40/1000000</f>
        <v>0</v>
      </c>
      <c r="M40" s="334"/>
      <c r="N40" s="111">
        <f t="shared" si="5"/>
        <v>0</v>
      </c>
      <c r="O40" s="111">
        <f t="shared" si="5"/>
        <v>0</v>
      </c>
    </row>
    <row r="41" spans="1:15" s="258" customFormat="1" ht="12.75">
      <c r="A41" s="259"/>
      <c r="B41" s="649"/>
      <c r="C41" s="724" t="s">
        <v>27</v>
      </c>
      <c r="D41" s="678" t="s">
        <v>261</v>
      </c>
      <c r="E41" s="735"/>
      <c r="F41" s="624">
        <v>2.5</v>
      </c>
      <c r="G41" s="735" t="s">
        <v>12</v>
      </c>
      <c r="H41" s="738">
        <v>0.006</v>
      </c>
      <c r="I41" s="530">
        <v>2</v>
      </c>
      <c r="J41" s="364"/>
      <c r="K41" s="111"/>
      <c r="L41" s="111">
        <f t="shared" si="5"/>
        <v>0</v>
      </c>
      <c r="M41" s="334"/>
      <c r="N41" s="111">
        <f t="shared" si="5"/>
        <v>0</v>
      </c>
      <c r="O41" s="111">
        <f t="shared" si="5"/>
        <v>0</v>
      </c>
    </row>
    <row r="42" spans="1:15" s="258" customFormat="1" ht="12.75">
      <c r="A42" s="259"/>
      <c r="B42" s="649"/>
      <c r="C42" s="677">
        <v>3</v>
      </c>
      <c r="D42" s="678" t="s">
        <v>256</v>
      </c>
      <c r="E42" s="735"/>
      <c r="F42" s="624"/>
      <c r="G42" s="735"/>
      <c r="H42" s="738"/>
      <c r="I42" s="530"/>
      <c r="J42" s="364"/>
      <c r="K42" s="270"/>
      <c r="L42" s="270"/>
      <c r="M42" s="334"/>
      <c r="N42" s="268"/>
      <c r="O42" s="270"/>
    </row>
    <row r="43" spans="1:15" s="258" customFormat="1" ht="12.75">
      <c r="A43" s="259"/>
      <c r="B43" s="649"/>
      <c r="C43" s="724" t="s">
        <v>31</v>
      </c>
      <c r="D43" s="678" t="s">
        <v>260</v>
      </c>
      <c r="E43" s="735"/>
      <c r="F43" s="624">
        <v>0.5</v>
      </c>
      <c r="G43" s="735" t="s">
        <v>12</v>
      </c>
      <c r="H43" s="738" t="s">
        <v>10</v>
      </c>
      <c r="I43" s="530">
        <v>0.095</v>
      </c>
      <c r="J43" s="364"/>
      <c r="K43" s="111"/>
      <c r="L43" s="111">
        <f aca="true" t="shared" si="6" ref="L43:O44">F43*$J43/1000000</f>
        <v>0</v>
      </c>
      <c r="M43" s="334"/>
      <c r="N43" s="268"/>
      <c r="O43" s="111">
        <f t="shared" si="6"/>
        <v>0</v>
      </c>
    </row>
    <row r="44" spans="1:15" s="258" customFormat="1" ht="12.75">
      <c r="A44" s="259"/>
      <c r="B44" s="649"/>
      <c r="C44" s="724" t="s">
        <v>32</v>
      </c>
      <c r="D44" s="678" t="s">
        <v>261</v>
      </c>
      <c r="E44" s="735"/>
      <c r="F44" s="624">
        <v>0.5</v>
      </c>
      <c r="G44" s="735" t="s">
        <v>12</v>
      </c>
      <c r="H44" s="738" t="s">
        <v>10</v>
      </c>
      <c r="I44" s="530">
        <v>0.4</v>
      </c>
      <c r="J44" s="364"/>
      <c r="K44" s="111"/>
      <c r="L44" s="111">
        <f t="shared" si="6"/>
        <v>0</v>
      </c>
      <c r="M44" s="334"/>
      <c r="N44" s="268"/>
      <c r="O44" s="111">
        <f t="shared" si="6"/>
        <v>0</v>
      </c>
    </row>
    <row r="45" spans="1:15" s="258" customFormat="1" ht="12.75">
      <c r="A45" s="259"/>
      <c r="B45" s="649"/>
      <c r="C45" s="724"/>
      <c r="D45" s="722" t="s">
        <v>265</v>
      </c>
      <c r="E45" s="735"/>
      <c r="F45" s="624"/>
      <c r="G45" s="735"/>
      <c r="H45" s="738"/>
      <c r="I45" s="530"/>
      <c r="J45" s="360">
        <f aca="true" t="shared" si="7" ref="J45:O45">J46+J47+J48</f>
        <v>0</v>
      </c>
      <c r="K45" s="113">
        <f t="shared" si="7"/>
        <v>0</v>
      </c>
      <c r="L45" s="113">
        <f t="shared" si="7"/>
        <v>0</v>
      </c>
      <c r="M45" s="113">
        <f t="shared" si="7"/>
        <v>0</v>
      </c>
      <c r="N45" s="113">
        <f t="shared" si="7"/>
        <v>0</v>
      </c>
      <c r="O45" s="113">
        <f t="shared" si="7"/>
        <v>0</v>
      </c>
    </row>
    <row r="46" spans="1:15" s="258" customFormat="1" ht="12.75">
      <c r="A46" s="259"/>
      <c r="B46" s="649"/>
      <c r="C46" s="677">
        <v>1</v>
      </c>
      <c r="D46" s="678" t="s">
        <v>247</v>
      </c>
      <c r="E46" s="735">
        <v>1</v>
      </c>
      <c r="F46" s="624">
        <v>0.03</v>
      </c>
      <c r="G46" s="735" t="s">
        <v>12</v>
      </c>
      <c r="H46" s="738" t="s">
        <v>10</v>
      </c>
      <c r="I46" s="530">
        <v>0.095</v>
      </c>
      <c r="J46" s="364"/>
      <c r="K46" s="111">
        <f aca="true" t="shared" si="8" ref="K46:L48">E46*$J46/1000000</f>
        <v>0</v>
      </c>
      <c r="L46" s="111">
        <f t="shared" si="8"/>
        <v>0</v>
      </c>
      <c r="M46" s="334"/>
      <c r="N46" s="268"/>
      <c r="O46" s="111">
        <f>I46*$J46/1000000</f>
        <v>0</v>
      </c>
    </row>
    <row r="47" spans="1:15" s="258" customFormat="1" ht="12.75">
      <c r="A47" s="259"/>
      <c r="B47" s="649"/>
      <c r="C47" s="677">
        <v>2</v>
      </c>
      <c r="D47" s="678" t="s">
        <v>248</v>
      </c>
      <c r="E47" s="735">
        <v>0.1</v>
      </c>
      <c r="F47" s="624">
        <v>0.003</v>
      </c>
      <c r="G47" s="735" t="s">
        <v>12</v>
      </c>
      <c r="H47" s="738" t="s">
        <v>10</v>
      </c>
      <c r="I47" s="530">
        <v>0.06</v>
      </c>
      <c r="J47" s="364"/>
      <c r="K47" s="111">
        <f t="shared" si="8"/>
        <v>0</v>
      </c>
      <c r="L47" s="111">
        <f t="shared" si="8"/>
        <v>0</v>
      </c>
      <c r="M47" s="334"/>
      <c r="N47" s="268"/>
      <c r="O47" s="111">
        <f>I47*$J47/1000000</f>
        <v>0</v>
      </c>
    </row>
    <row r="48" spans="1:15" ht="13.5" thickBot="1">
      <c r="A48" s="3"/>
      <c r="B48" s="729"/>
      <c r="C48" s="739">
        <v>3</v>
      </c>
      <c r="D48" s="625" t="s">
        <v>256</v>
      </c>
      <c r="E48" s="740">
        <v>0.021</v>
      </c>
      <c r="F48" s="731">
        <v>0.0003</v>
      </c>
      <c r="G48" s="730" t="s">
        <v>12</v>
      </c>
      <c r="H48" s="741" t="s">
        <v>12</v>
      </c>
      <c r="I48" s="732">
        <v>0.005</v>
      </c>
      <c r="J48" s="362"/>
      <c r="K48" s="112">
        <f t="shared" si="8"/>
        <v>0</v>
      </c>
      <c r="L48" s="112">
        <f t="shared" si="8"/>
        <v>0</v>
      </c>
      <c r="M48" s="153"/>
      <c r="N48" s="112"/>
      <c r="O48" s="112">
        <f>I48*$J48/1000000</f>
        <v>0</v>
      </c>
    </row>
    <row r="49" spans="1:15" ht="25.5">
      <c r="A49" s="3"/>
      <c r="B49" s="658" t="s">
        <v>4</v>
      </c>
      <c r="C49" s="677"/>
      <c r="D49" s="742" t="s">
        <v>262</v>
      </c>
      <c r="E49" s="743"/>
      <c r="F49" s="743"/>
      <c r="G49" s="743"/>
      <c r="H49" s="743"/>
      <c r="I49" s="744"/>
      <c r="J49" s="364"/>
      <c r="K49" s="372">
        <f>K50+K52+K57+K60+K63+K66+K70+K74+K78+K83+K86+K90</f>
        <v>0</v>
      </c>
      <c r="L49" s="372">
        <f>L50+L52+L57+L60+L63+L66+L70+L74+L78+L83+L86+L90</f>
        <v>0</v>
      </c>
      <c r="M49" s="372">
        <f>M50+M52+M57+M60+M63+M66+M70+M74+M78+M83+M86+M90</f>
        <v>0</v>
      </c>
      <c r="N49" s="372">
        <f>N50+N52+N57+N60+N63+N66+N70+N74+N78+N83+N86+N90</f>
        <v>0</v>
      </c>
      <c r="O49" s="372">
        <f>O50+O52+O57+O60+O63+O66+O70+O74+O78+O83+O86+O90</f>
        <v>0</v>
      </c>
    </row>
    <row r="50" spans="1:15" ht="12.75">
      <c r="A50" s="3"/>
      <c r="B50" s="745"/>
      <c r="C50" s="677"/>
      <c r="D50" s="746" t="s">
        <v>264</v>
      </c>
      <c r="E50" s="747"/>
      <c r="F50" s="748"/>
      <c r="G50" s="747"/>
      <c r="H50" s="748"/>
      <c r="I50" s="749"/>
      <c r="J50" s="571">
        <f aca="true" t="shared" si="9" ref="J50:O50">J51</f>
        <v>0</v>
      </c>
      <c r="K50" s="113">
        <f t="shared" si="9"/>
        <v>0</v>
      </c>
      <c r="L50" s="113">
        <f t="shared" si="9"/>
        <v>0</v>
      </c>
      <c r="M50" s="113">
        <f t="shared" si="9"/>
        <v>0</v>
      </c>
      <c r="N50" s="113">
        <f t="shared" si="9"/>
        <v>0</v>
      </c>
      <c r="O50" s="113">
        <f t="shared" si="9"/>
        <v>0</v>
      </c>
    </row>
    <row r="51" spans="1:15" ht="12.75">
      <c r="A51" s="3"/>
      <c r="B51" s="745"/>
      <c r="C51" s="684">
        <v>1</v>
      </c>
      <c r="D51" s="625" t="s">
        <v>263</v>
      </c>
      <c r="E51" s="730" t="s">
        <v>10</v>
      </c>
      <c r="F51" s="731" t="s">
        <v>10</v>
      </c>
      <c r="G51" s="730" t="s">
        <v>12</v>
      </c>
      <c r="H51" s="741">
        <v>39</v>
      </c>
      <c r="I51" s="732" t="s">
        <v>10</v>
      </c>
      <c r="J51" s="362"/>
      <c r="K51" s="67"/>
      <c r="L51" s="153"/>
      <c r="M51" s="153"/>
      <c r="N51" s="112">
        <f>H51*$J51/1000000</f>
        <v>0</v>
      </c>
      <c r="O51" s="153"/>
    </row>
    <row r="52" spans="1:15" ht="12.75">
      <c r="A52" s="3"/>
      <c r="B52" s="745"/>
      <c r="C52" s="677"/>
      <c r="D52" s="746" t="s">
        <v>33</v>
      </c>
      <c r="E52" s="725"/>
      <c r="F52" s="733"/>
      <c r="G52" s="725"/>
      <c r="H52" s="733"/>
      <c r="I52" s="727"/>
      <c r="J52" s="360">
        <f aca="true" t="shared" si="10" ref="J52:O52">J53+J54+J55+J56</f>
        <v>0</v>
      </c>
      <c r="K52" s="113">
        <f t="shared" si="10"/>
        <v>0</v>
      </c>
      <c r="L52" s="113">
        <f t="shared" si="10"/>
        <v>0</v>
      </c>
      <c r="M52" s="113">
        <f t="shared" si="10"/>
        <v>0</v>
      </c>
      <c r="N52" s="113">
        <f t="shared" si="10"/>
        <v>0</v>
      </c>
      <c r="O52" s="113">
        <f t="shared" si="10"/>
        <v>0</v>
      </c>
    </row>
    <row r="53" spans="1:15" ht="12.75">
      <c r="A53" s="3"/>
      <c r="B53" s="745"/>
      <c r="C53" s="677">
        <v>1</v>
      </c>
      <c r="D53" s="735" t="s">
        <v>372</v>
      </c>
      <c r="E53" s="725"/>
      <c r="F53" s="733"/>
      <c r="G53" s="725"/>
      <c r="H53" s="728">
        <v>15000</v>
      </c>
      <c r="I53" s="727"/>
      <c r="J53" s="365"/>
      <c r="K53" s="335"/>
      <c r="L53" s="335"/>
      <c r="M53" s="335"/>
      <c r="N53" s="111">
        <f>H53*$J53/1000000</f>
        <v>0</v>
      </c>
      <c r="O53" s="335"/>
    </row>
    <row r="54" spans="1:15" ht="12.75">
      <c r="A54" s="3"/>
      <c r="B54" s="745"/>
      <c r="C54" s="677">
        <v>2</v>
      </c>
      <c r="D54" s="735" t="s">
        <v>373</v>
      </c>
      <c r="E54" s="725"/>
      <c r="F54" s="733"/>
      <c r="G54" s="725"/>
      <c r="H54" s="750">
        <v>70000</v>
      </c>
      <c r="I54" s="751"/>
      <c r="J54" s="361"/>
      <c r="K54" s="66"/>
      <c r="L54" s="332"/>
      <c r="M54" s="335"/>
      <c r="N54" s="111">
        <f>H54*$J54/1000000</f>
        <v>0</v>
      </c>
      <c r="O54" s="332"/>
    </row>
    <row r="55" spans="1:15" s="258" customFormat="1" ht="12.75">
      <c r="A55" s="259"/>
      <c r="B55" s="752"/>
      <c r="C55" s="724">
        <v>3</v>
      </c>
      <c r="D55" s="735" t="s">
        <v>374</v>
      </c>
      <c r="E55" s="735"/>
      <c r="F55" s="624"/>
      <c r="G55" s="735"/>
      <c r="H55" s="750">
        <v>300000</v>
      </c>
      <c r="I55" s="753"/>
      <c r="J55" s="365"/>
      <c r="K55" s="335"/>
      <c r="L55" s="335"/>
      <c r="M55" s="335"/>
      <c r="N55" s="111">
        <f>H55*$J55/1000000</f>
        <v>0</v>
      </c>
      <c r="O55" s="335"/>
    </row>
    <row r="56" spans="1:15" ht="12.75">
      <c r="A56" s="3"/>
      <c r="B56" s="745"/>
      <c r="C56" s="684">
        <v>4</v>
      </c>
      <c r="D56" s="625" t="s">
        <v>375</v>
      </c>
      <c r="E56" s="730"/>
      <c r="F56" s="731"/>
      <c r="G56" s="730"/>
      <c r="H56" s="754">
        <v>1500000</v>
      </c>
      <c r="I56" s="755"/>
      <c r="J56" s="362"/>
      <c r="K56" s="67"/>
      <c r="L56" s="153"/>
      <c r="M56" s="153"/>
      <c r="N56" s="112">
        <f>H56*$J56/1000000</f>
        <v>0</v>
      </c>
      <c r="O56" s="153"/>
    </row>
    <row r="57" spans="1:15" ht="12.75">
      <c r="A57" s="3"/>
      <c r="B57" s="756"/>
      <c r="C57" s="677"/>
      <c r="D57" s="746" t="s">
        <v>266</v>
      </c>
      <c r="E57" s="747"/>
      <c r="F57" s="747"/>
      <c r="G57" s="747"/>
      <c r="H57" s="747"/>
      <c r="I57" s="749"/>
      <c r="J57" s="360">
        <f aca="true" t="shared" si="11" ref="J57:O57">J58+J59</f>
        <v>0</v>
      </c>
      <c r="K57" s="113">
        <f t="shared" si="11"/>
        <v>0</v>
      </c>
      <c r="L57" s="113">
        <f t="shared" si="11"/>
        <v>0</v>
      </c>
      <c r="M57" s="113">
        <f t="shared" si="11"/>
        <v>0</v>
      </c>
      <c r="N57" s="113">
        <f t="shared" si="11"/>
        <v>0</v>
      </c>
      <c r="O57" s="113">
        <f t="shared" si="11"/>
        <v>0</v>
      </c>
    </row>
    <row r="58" spans="1:15" ht="12.75">
      <c r="A58" s="3"/>
      <c r="B58" s="756"/>
      <c r="C58" s="677">
        <v>1</v>
      </c>
      <c r="D58" s="735" t="s">
        <v>34</v>
      </c>
      <c r="E58" s="725" t="s">
        <v>10</v>
      </c>
      <c r="F58" s="733" t="s">
        <v>10</v>
      </c>
      <c r="G58" s="725" t="s">
        <v>10</v>
      </c>
      <c r="H58" s="750">
        <v>634000</v>
      </c>
      <c r="I58" s="751" t="s">
        <v>10</v>
      </c>
      <c r="J58" s="361"/>
      <c r="K58" s="341"/>
      <c r="L58" s="332"/>
      <c r="M58" s="332"/>
      <c r="N58" s="111">
        <f>H58*$J58/1000000</f>
        <v>0</v>
      </c>
      <c r="O58" s="332"/>
    </row>
    <row r="59" spans="1:15" ht="12.75">
      <c r="A59" s="3"/>
      <c r="B59" s="756"/>
      <c r="C59" s="684">
        <v>2</v>
      </c>
      <c r="D59" s="625" t="s">
        <v>35</v>
      </c>
      <c r="E59" s="730" t="s">
        <v>10</v>
      </c>
      <c r="F59" s="731" t="s">
        <v>10</v>
      </c>
      <c r="G59" s="730" t="s">
        <v>10</v>
      </c>
      <c r="H59" s="754">
        <v>12500</v>
      </c>
      <c r="I59" s="755" t="s">
        <v>10</v>
      </c>
      <c r="J59" s="362"/>
      <c r="K59" s="336"/>
      <c r="L59" s="153"/>
      <c r="M59" s="153"/>
      <c r="N59" s="112">
        <f>H59*$J59/1000000</f>
        <v>0</v>
      </c>
      <c r="O59" s="153"/>
    </row>
    <row r="60" spans="1:15" ht="12.75">
      <c r="A60" s="3"/>
      <c r="B60" s="756"/>
      <c r="C60" s="677"/>
      <c r="D60" s="746" t="s">
        <v>267</v>
      </c>
      <c r="E60" s="725"/>
      <c r="F60" s="733"/>
      <c r="G60" s="725"/>
      <c r="H60" s="750"/>
      <c r="I60" s="751"/>
      <c r="J60" s="360">
        <f aca="true" t="shared" si="12" ref="J60:O60">J61+J62</f>
        <v>0</v>
      </c>
      <c r="K60" s="113">
        <f t="shared" si="12"/>
        <v>0</v>
      </c>
      <c r="L60" s="113">
        <f t="shared" si="12"/>
        <v>0</v>
      </c>
      <c r="M60" s="113">
        <f t="shared" si="12"/>
        <v>0</v>
      </c>
      <c r="N60" s="113">
        <f t="shared" si="12"/>
        <v>0</v>
      </c>
      <c r="O60" s="113">
        <f t="shared" si="12"/>
        <v>0</v>
      </c>
    </row>
    <row r="61" spans="1:15" ht="12.75">
      <c r="A61" s="3"/>
      <c r="B61" s="756"/>
      <c r="C61" s="677">
        <v>1</v>
      </c>
      <c r="D61" s="735" t="s">
        <v>36</v>
      </c>
      <c r="E61" s="725" t="s">
        <v>10</v>
      </c>
      <c r="F61" s="733" t="s">
        <v>10</v>
      </c>
      <c r="G61" s="725" t="s">
        <v>10</v>
      </c>
      <c r="H61" s="750">
        <v>7000</v>
      </c>
      <c r="I61" s="751" t="s">
        <v>10</v>
      </c>
      <c r="J61" s="361"/>
      <c r="K61" s="341"/>
      <c r="L61" s="332"/>
      <c r="M61" s="332"/>
      <c r="N61" s="111">
        <f>H61*$J61/1000000</f>
        <v>0</v>
      </c>
      <c r="O61" s="332"/>
    </row>
    <row r="62" spans="1:15" ht="12.75">
      <c r="A62" s="3"/>
      <c r="B62" s="756"/>
      <c r="C62" s="684">
        <v>2</v>
      </c>
      <c r="D62" s="625" t="s">
        <v>268</v>
      </c>
      <c r="E62" s="730" t="s">
        <v>10</v>
      </c>
      <c r="F62" s="731" t="s">
        <v>10</v>
      </c>
      <c r="G62" s="730" t="s">
        <v>10</v>
      </c>
      <c r="H62" s="754">
        <v>700</v>
      </c>
      <c r="I62" s="755" t="s">
        <v>10</v>
      </c>
      <c r="J62" s="362"/>
      <c r="K62" s="336"/>
      <c r="L62" s="153"/>
      <c r="M62" s="153"/>
      <c r="N62" s="112">
        <f>H62*$J62/1000000</f>
        <v>0</v>
      </c>
      <c r="O62" s="153"/>
    </row>
    <row r="63" spans="1:15" ht="12.75">
      <c r="A63" s="3"/>
      <c r="B63" s="756"/>
      <c r="C63" s="677"/>
      <c r="D63" s="746" t="s">
        <v>269</v>
      </c>
      <c r="E63" s="725"/>
      <c r="F63" s="733"/>
      <c r="G63" s="725"/>
      <c r="H63" s="750"/>
      <c r="I63" s="751"/>
      <c r="J63" s="360">
        <f aca="true" t="shared" si="13" ref="J63:O63">J64+J65</f>
        <v>0</v>
      </c>
      <c r="K63" s="113">
        <f t="shared" si="13"/>
        <v>0</v>
      </c>
      <c r="L63" s="113">
        <f t="shared" si="13"/>
        <v>0</v>
      </c>
      <c r="M63" s="113">
        <f t="shared" si="13"/>
        <v>0</v>
      </c>
      <c r="N63" s="113">
        <f t="shared" si="13"/>
        <v>0</v>
      </c>
      <c r="O63" s="113">
        <f t="shared" si="13"/>
        <v>0</v>
      </c>
    </row>
    <row r="64" spans="1:15" ht="12.75">
      <c r="A64" s="3"/>
      <c r="B64" s="756"/>
      <c r="C64" s="677">
        <v>1</v>
      </c>
      <c r="D64" s="735" t="s">
        <v>270</v>
      </c>
      <c r="E64" s="725" t="s">
        <v>10</v>
      </c>
      <c r="F64" s="733" t="s">
        <v>10</v>
      </c>
      <c r="G64" s="725" t="s">
        <v>10</v>
      </c>
      <c r="H64" s="750">
        <v>9200000</v>
      </c>
      <c r="I64" s="751" t="s">
        <v>10</v>
      </c>
      <c r="J64" s="361"/>
      <c r="K64" s="341"/>
      <c r="L64" s="332"/>
      <c r="M64" s="332"/>
      <c r="N64" s="111">
        <f>H64*$J64/1000000</f>
        <v>0</v>
      </c>
      <c r="O64" s="332"/>
    </row>
    <row r="65" spans="1:15" ht="12.75">
      <c r="A65" s="3"/>
      <c r="B65" s="756"/>
      <c r="C65" s="684">
        <v>2</v>
      </c>
      <c r="D65" s="625" t="s">
        <v>271</v>
      </c>
      <c r="E65" s="730" t="s">
        <v>10</v>
      </c>
      <c r="F65" s="731" t="s">
        <v>10</v>
      </c>
      <c r="G65" s="730" t="s">
        <v>10</v>
      </c>
      <c r="H65" s="754">
        <v>4500</v>
      </c>
      <c r="I65" s="755" t="s">
        <v>10</v>
      </c>
      <c r="J65" s="362"/>
      <c r="K65" s="336"/>
      <c r="L65" s="153"/>
      <c r="M65" s="153"/>
      <c r="N65" s="112">
        <f>H65*$J65/1000000</f>
        <v>0</v>
      </c>
      <c r="O65" s="153"/>
    </row>
    <row r="66" spans="1:15" ht="12.75">
      <c r="A66" s="3"/>
      <c r="B66" s="756"/>
      <c r="C66" s="677"/>
      <c r="D66" s="746" t="s">
        <v>272</v>
      </c>
      <c r="E66" s="725"/>
      <c r="F66" s="733"/>
      <c r="G66" s="725"/>
      <c r="H66" s="750"/>
      <c r="I66" s="751"/>
      <c r="J66" s="360">
        <f aca="true" t="shared" si="14" ref="J66:O66">J67+J68+J69</f>
        <v>0</v>
      </c>
      <c r="K66" s="113">
        <f t="shared" si="14"/>
        <v>0</v>
      </c>
      <c r="L66" s="113">
        <f t="shared" si="14"/>
        <v>0</v>
      </c>
      <c r="M66" s="113">
        <f t="shared" si="14"/>
        <v>0</v>
      </c>
      <c r="N66" s="113">
        <f t="shared" si="14"/>
        <v>0</v>
      </c>
      <c r="O66" s="113">
        <f t="shared" si="14"/>
        <v>0</v>
      </c>
    </row>
    <row r="67" spans="1:15" ht="12.75">
      <c r="A67" s="3"/>
      <c r="B67" s="756"/>
      <c r="C67" s="677">
        <v>1</v>
      </c>
      <c r="D67" s="678" t="s">
        <v>247</v>
      </c>
      <c r="E67" s="725" t="s">
        <v>10</v>
      </c>
      <c r="F67" s="733" t="s">
        <v>10</v>
      </c>
      <c r="G67" s="725" t="s">
        <v>10</v>
      </c>
      <c r="H67" s="750">
        <v>5600</v>
      </c>
      <c r="I67" s="751" t="s">
        <v>10</v>
      </c>
      <c r="J67" s="361"/>
      <c r="K67" s="341"/>
      <c r="L67" s="332"/>
      <c r="M67" s="332"/>
      <c r="N67" s="111">
        <f>H67*$J67/1000000</f>
        <v>0</v>
      </c>
      <c r="O67" s="332"/>
    </row>
    <row r="68" spans="1:15" ht="12.75">
      <c r="A68" s="3"/>
      <c r="B68" s="756"/>
      <c r="C68" s="677">
        <v>2</v>
      </c>
      <c r="D68" s="678" t="s">
        <v>248</v>
      </c>
      <c r="E68" s="725" t="s">
        <v>10</v>
      </c>
      <c r="F68" s="733" t="s">
        <v>10</v>
      </c>
      <c r="G68" s="725" t="s">
        <v>10</v>
      </c>
      <c r="H68" s="750">
        <v>2600</v>
      </c>
      <c r="I68" s="751" t="s">
        <v>10</v>
      </c>
      <c r="J68" s="361"/>
      <c r="K68" s="341"/>
      <c r="L68" s="332"/>
      <c r="M68" s="332"/>
      <c r="N68" s="111">
        <f>H68*$J68/1000000</f>
        <v>0</v>
      </c>
      <c r="O68" s="332"/>
    </row>
    <row r="69" spans="1:15" ht="12.75">
      <c r="A69" s="3"/>
      <c r="B69" s="756"/>
      <c r="C69" s="684">
        <v>3</v>
      </c>
      <c r="D69" s="685" t="s">
        <v>249</v>
      </c>
      <c r="E69" s="730" t="s">
        <v>10</v>
      </c>
      <c r="F69" s="731" t="s">
        <v>10</v>
      </c>
      <c r="G69" s="730" t="s">
        <v>10</v>
      </c>
      <c r="H69" s="754">
        <v>260</v>
      </c>
      <c r="I69" s="755" t="s">
        <v>10</v>
      </c>
      <c r="J69" s="362"/>
      <c r="K69" s="336"/>
      <c r="L69" s="153"/>
      <c r="M69" s="153"/>
      <c r="N69" s="112">
        <f>H69*$J69/1000000</f>
        <v>0</v>
      </c>
      <c r="O69" s="153"/>
    </row>
    <row r="70" spans="1:15" ht="12.75">
      <c r="A70" s="3"/>
      <c r="B70" s="756"/>
      <c r="C70" s="677"/>
      <c r="D70" s="746" t="s">
        <v>273</v>
      </c>
      <c r="E70" s="725"/>
      <c r="F70" s="733"/>
      <c r="G70" s="725"/>
      <c r="H70" s="750"/>
      <c r="I70" s="751"/>
      <c r="J70" s="360">
        <f aca="true" t="shared" si="15" ref="J70:O70">J71+J72+J73</f>
        <v>0</v>
      </c>
      <c r="K70" s="113">
        <f t="shared" si="15"/>
        <v>0</v>
      </c>
      <c r="L70" s="113">
        <f t="shared" si="15"/>
        <v>0</v>
      </c>
      <c r="M70" s="113">
        <f t="shared" si="15"/>
        <v>0</v>
      </c>
      <c r="N70" s="113">
        <f t="shared" si="15"/>
        <v>0</v>
      </c>
      <c r="O70" s="113">
        <f t="shared" si="15"/>
        <v>0</v>
      </c>
    </row>
    <row r="71" spans="1:15" ht="12.75">
      <c r="A71" s="3"/>
      <c r="B71" s="756"/>
      <c r="C71" s="677">
        <v>1</v>
      </c>
      <c r="D71" s="678" t="s">
        <v>247</v>
      </c>
      <c r="E71" s="725" t="s">
        <v>10</v>
      </c>
      <c r="F71" s="733" t="s">
        <v>10</v>
      </c>
      <c r="G71" s="725" t="s">
        <v>10</v>
      </c>
      <c r="H71" s="750">
        <v>5688</v>
      </c>
      <c r="I71" s="751" t="s">
        <v>10</v>
      </c>
      <c r="J71" s="361"/>
      <c r="K71" s="341"/>
      <c r="L71" s="332"/>
      <c r="M71" s="332"/>
      <c r="N71" s="111">
        <f>H71*$J71/1000000</f>
        <v>0</v>
      </c>
      <c r="O71" s="332"/>
    </row>
    <row r="72" spans="1:15" ht="12.75">
      <c r="A72" s="3"/>
      <c r="B72" s="756"/>
      <c r="C72" s="677">
        <v>2</v>
      </c>
      <c r="D72" s="678" t="s">
        <v>248</v>
      </c>
      <c r="E72" s="725" t="s">
        <v>10</v>
      </c>
      <c r="F72" s="733" t="s">
        <v>10</v>
      </c>
      <c r="G72" s="725" t="s">
        <v>10</v>
      </c>
      <c r="H72" s="750">
        <v>170</v>
      </c>
      <c r="I72" s="751" t="s">
        <v>10</v>
      </c>
      <c r="J72" s="361"/>
      <c r="K72" s="341"/>
      <c r="L72" s="332"/>
      <c r="M72" s="332"/>
      <c r="N72" s="111">
        <f>H72*$J72/1000000</f>
        <v>0</v>
      </c>
      <c r="O72" s="332"/>
    </row>
    <row r="73" spans="1:15" ht="12.75">
      <c r="A73" s="3"/>
      <c r="B73" s="756"/>
      <c r="C73" s="684">
        <v>3</v>
      </c>
      <c r="D73" s="685" t="s">
        <v>249</v>
      </c>
      <c r="E73" s="730" t="s">
        <v>10</v>
      </c>
      <c r="F73" s="731" t="s">
        <v>10</v>
      </c>
      <c r="G73" s="730" t="s">
        <v>10</v>
      </c>
      <c r="H73" s="685">
        <v>0.1</v>
      </c>
      <c r="I73" s="755" t="s">
        <v>10</v>
      </c>
      <c r="J73" s="362"/>
      <c r="K73" s="336"/>
      <c r="L73" s="153"/>
      <c r="M73" s="153"/>
      <c r="N73" s="112">
        <f>H73*$J73/1000000</f>
        <v>0</v>
      </c>
      <c r="O73" s="153"/>
    </row>
    <row r="74" spans="1:15" ht="12.75">
      <c r="A74" s="3"/>
      <c r="B74" s="756"/>
      <c r="C74" s="677"/>
      <c r="D74" s="746" t="s">
        <v>274</v>
      </c>
      <c r="E74" s="725"/>
      <c r="F74" s="733"/>
      <c r="G74" s="725"/>
      <c r="H74" s="750"/>
      <c r="I74" s="751"/>
      <c r="J74" s="360">
        <f aca="true" t="shared" si="16" ref="J74:O74">J75+J76+J77</f>
        <v>0</v>
      </c>
      <c r="K74" s="113">
        <f t="shared" si="16"/>
        <v>0</v>
      </c>
      <c r="L74" s="113">
        <f t="shared" si="16"/>
        <v>0</v>
      </c>
      <c r="M74" s="113">
        <f t="shared" si="16"/>
        <v>0</v>
      </c>
      <c r="N74" s="113">
        <f t="shared" si="16"/>
        <v>0</v>
      </c>
      <c r="O74" s="113">
        <f t="shared" si="16"/>
        <v>0</v>
      </c>
    </row>
    <row r="75" spans="1:15" ht="12.75">
      <c r="A75" s="3"/>
      <c r="B75" s="756"/>
      <c r="C75" s="677">
        <v>1</v>
      </c>
      <c r="D75" s="678" t="s">
        <v>247</v>
      </c>
      <c r="E75" s="725" t="s">
        <v>10</v>
      </c>
      <c r="F75" s="733" t="s">
        <v>10</v>
      </c>
      <c r="G75" s="725" t="s">
        <v>10</v>
      </c>
      <c r="H75" s="750" t="s">
        <v>10</v>
      </c>
      <c r="I75" s="751" t="s">
        <v>10</v>
      </c>
      <c r="J75" s="361"/>
      <c r="K75" s="341"/>
      <c r="L75" s="332"/>
      <c r="M75" s="332"/>
      <c r="N75" s="111"/>
      <c r="O75" s="332"/>
    </row>
    <row r="76" spans="1:15" ht="12.75">
      <c r="A76" s="3"/>
      <c r="B76" s="756"/>
      <c r="C76" s="677">
        <v>2</v>
      </c>
      <c r="D76" s="678" t="s">
        <v>248</v>
      </c>
      <c r="E76" s="725" t="s">
        <v>10</v>
      </c>
      <c r="F76" s="733" t="s">
        <v>10</v>
      </c>
      <c r="G76" s="725" t="s">
        <v>10</v>
      </c>
      <c r="H76" s="750">
        <v>500</v>
      </c>
      <c r="I76" s="751" t="s">
        <v>10</v>
      </c>
      <c r="J76" s="361"/>
      <c r="K76" s="341"/>
      <c r="L76" s="332"/>
      <c r="M76" s="332"/>
      <c r="N76" s="111">
        <f>H76*$J76/1000000</f>
        <v>0</v>
      </c>
      <c r="O76" s="332"/>
    </row>
    <row r="77" spans="1:15" ht="12.75">
      <c r="A77" s="3"/>
      <c r="B77" s="756"/>
      <c r="C77" s="684">
        <v>3</v>
      </c>
      <c r="D77" s="685" t="s">
        <v>249</v>
      </c>
      <c r="E77" s="730" t="s">
        <v>10</v>
      </c>
      <c r="F77" s="731" t="s">
        <v>10</v>
      </c>
      <c r="G77" s="730" t="s">
        <v>10</v>
      </c>
      <c r="H77" s="754">
        <v>140</v>
      </c>
      <c r="I77" s="755" t="s">
        <v>10</v>
      </c>
      <c r="J77" s="362"/>
      <c r="K77" s="336"/>
      <c r="L77" s="153"/>
      <c r="M77" s="153"/>
      <c r="N77" s="112">
        <f>H77*$J77/1000000</f>
        <v>0</v>
      </c>
      <c r="O77" s="153"/>
    </row>
    <row r="78" spans="1:15" ht="12.75">
      <c r="A78" s="3"/>
      <c r="B78" s="756"/>
      <c r="C78" s="677"/>
      <c r="D78" s="746" t="s">
        <v>275</v>
      </c>
      <c r="E78" s="725"/>
      <c r="F78" s="733"/>
      <c r="G78" s="725"/>
      <c r="H78" s="750"/>
      <c r="I78" s="751"/>
      <c r="J78" s="360">
        <f aca="true" t="shared" si="17" ref="J78:O78">J79+J80+J81+J82</f>
        <v>0</v>
      </c>
      <c r="K78" s="113">
        <f t="shared" si="17"/>
        <v>0</v>
      </c>
      <c r="L78" s="113">
        <f t="shared" si="17"/>
        <v>0</v>
      </c>
      <c r="M78" s="113">
        <f t="shared" si="17"/>
        <v>0</v>
      </c>
      <c r="N78" s="113">
        <f t="shared" si="17"/>
        <v>0</v>
      </c>
      <c r="O78" s="113">
        <f t="shared" si="17"/>
        <v>0</v>
      </c>
    </row>
    <row r="79" spans="1:15" ht="12.75">
      <c r="A79" s="3"/>
      <c r="B79" s="756"/>
      <c r="C79" s="677">
        <v>1</v>
      </c>
      <c r="D79" s="735" t="s">
        <v>276</v>
      </c>
      <c r="E79" s="725" t="s">
        <v>10</v>
      </c>
      <c r="F79" s="725" t="s">
        <v>10</v>
      </c>
      <c r="G79" s="725" t="s">
        <v>10</v>
      </c>
      <c r="H79" s="750">
        <v>400000</v>
      </c>
      <c r="I79" s="751" t="s">
        <v>10</v>
      </c>
      <c r="J79" s="361"/>
      <c r="K79" s="341"/>
      <c r="L79" s="332"/>
      <c r="M79" s="332"/>
      <c r="N79" s="111">
        <f>H79*$J79/1000000</f>
        <v>0</v>
      </c>
      <c r="O79" s="332"/>
    </row>
    <row r="80" spans="1:15" ht="18.75" customHeight="1">
      <c r="A80" s="3"/>
      <c r="B80" s="756"/>
      <c r="C80" s="677">
        <v>2</v>
      </c>
      <c r="D80" s="735" t="s">
        <v>277</v>
      </c>
      <c r="E80" s="725" t="s">
        <v>10</v>
      </c>
      <c r="F80" s="725" t="s">
        <v>10</v>
      </c>
      <c r="G80" s="725" t="s">
        <v>10</v>
      </c>
      <c r="H80" s="750">
        <v>1500000</v>
      </c>
      <c r="I80" s="751" t="s">
        <v>10</v>
      </c>
      <c r="J80" s="361"/>
      <c r="K80" s="341"/>
      <c r="L80" s="332"/>
      <c r="M80" s="332"/>
      <c r="N80" s="111">
        <f>H80*$J80/1000000</f>
        <v>0</v>
      </c>
      <c r="O80" s="332"/>
    </row>
    <row r="81" spans="1:15" ht="25.5">
      <c r="A81" s="3"/>
      <c r="B81" s="756"/>
      <c r="C81" s="677">
        <v>3</v>
      </c>
      <c r="D81" s="735" t="s">
        <v>278</v>
      </c>
      <c r="E81" s="725" t="s">
        <v>10</v>
      </c>
      <c r="F81" s="725" t="s">
        <v>10</v>
      </c>
      <c r="G81" s="725" t="s">
        <v>10</v>
      </c>
      <c r="H81" s="750">
        <v>26000</v>
      </c>
      <c r="I81" s="751" t="s">
        <v>10</v>
      </c>
      <c r="J81" s="361"/>
      <c r="K81" s="341"/>
      <c r="L81" s="332"/>
      <c r="M81" s="332"/>
      <c r="N81" s="111">
        <f>H81*$J81/1000000</f>
        <v>0</v>
      </c>
      <c r="O81" s="332"/>
    </row>
    <row r="82" spans="1:15" ht="25.5">
      <c r="A82" s="3"/>
      <c r="B82" s="756"/>
      <c r="C82" s="684">
        <v>4</v>
      </c>
      <c r="D82" s="625" t="s">
        <v>279</v>
      </c>
      <c r="E82" s="730" t="s">
        <v>10</v>
      </c>
      <c r="F82" s="730" t="s">
        <v>10</v>
      </c>
      <c r="G82" s="730" t="s">
        <v>10</v>
      </c>
      <c r="H82" s="754">
        <v>150</v>
      </c>
      <c r="I82" s="755" t="s">
        <v>10</v>
      </c>
      <c r="J82" s="362"/>
      <c r="K82" s="336"/>
      <c r="L82" s="153"/>
      <c r="M82" s="153"/>
      <c r="N82" s="112">
        <f>H82*$J82/1000000</f>
        <v>0</v>
      </c>
      <c r="O82" s="153"/>
    </row>
    <row r="83" spans="1:15" ht="12.75">
      <c r="A83" s="3"/>
      <c r="B83" s="756"/>
      <c r="C83" s="677"/>
      <c r="D83" s="746" t="s">
        <v>282</v>
      </c>
      <c r="E83" s="725"/>
      <c r="F83" s="733"/>
      <c r="G83" s="725"/>
      <c r="H83" s="750"/>
      <c r="I83" s="751"/>
      <c r="J83" s="360">
        <f aca="true" t="shared" si="18" ref="J83:O83">J84+J85</f>
        <v>0</v>
      </c>
      <c r="K83" s="113">
        <f t="shared" si="18"/>
        <v>0</v>
      </c>
      <c r="L83" s="113">
        <f t="shared" si="18"/>
        <v>0</v>
      </c>
      <c r="M83" s="113">
        <f t="shared" si="18"/>
        <v>0</v>
      </c>
      <c r="N83" s="113">
        <f t="shared" si="18"/>
        <v>0</v>
      </c>
      <c r="O83" s="113">
        <f t="shared" si="18"/>
        <v>0</v>
      </c>
    </row>
    <row r="84" spans="1:15" ht="12.75">
      <c r="A84" s="3"/>
      <c r="B84" s="756"/>
      <c r="C84" s="677">
        <v>1</v>
      </c>
      <c r="D84" s="735" t="s">
        <v>280</v>
      </c>
      <c r="E84" s="725" t="s">
        <v>10</v>
      </c>
      <c r="F84" s="725" t="s">
        <v>10</v>
      </c>
      <c r="G84" s="725" t="s">
        <v>10</v>
      </c>
      <c r="H84" s="750">
        <v>70</v>
      </c>
      <c r="I84" s="751" t="s">
        <v>10</v>
      </c>
      <c r="J84" s="361"/>
      <c r="K84" s="341"/>
      <c r="L84" s="332"/>
      <c r="M84" s="332"/>
      <c r="N84" s="111">
        <f>H84*$J84/1000000</f>
        <v>0</v>
      </c>
      <c r="O84" s="332"/>
    </row>
    <row r="85" spans="1:15" ht="12.75">
      <c r="A85" s="3"/>
      <c r="B85" s="756"/>
      <c r="C85" s="684">
        <v>2</v>
      </c>
      <c r="D85" s="625" t="s">
        <v>281</v>
      </c>
      <c r="E85" s="730" t="s">
        <v>10</v>
      </c>
      <c r="F85" s="730" t="s">
        <v>10</v>
      </c>
      <c r="G85" s="730" t="s">
        <v>10</v>
      </c>
      <c r="H85" s="754">
        <v>1400</v>
      </c>
      <c r="I85" s="755" t="s">
        <v>10</v>
      </c>
      <c r="J85" s="362"/>
      <c r="K85" s="336"/>
      <c r="L85" s="153"/>
      <c r="M85" s="153"/>
      <c r="N85" s="112">
        <f>H85*$J85/1000000</f>
        <v>0</v>
      </c>
      <c r="O85" s="153"/>
    </row>
    <row r="86" spans="1:15" ht="12.75">
      <c r="A86" s="3"/>
      <c r="B86" s="756"/>
      <c r="C86" s="677"/>
      <c r="D86" s="746" t="s">
        <v>283</v>
      </c>
      <c r="E86" s="725"/>
      <c r="F86" s="733"/>
      <c r="G86" s="725"/>
      <c r="H86" s="750"/>
      <c r="I86" s="751"/>
      <c r="J86" s="360">
        <f aca="true" t="shared" si="19" ref="J86:O86">J87+J88+J89</f>
        <v>0</v>
      </c>
      <c r="K86" s="113">
        <f t="shared" si="19"/>
        <v>0</v>
      </c>
      <c r="L86" s="113">
        <f t="shared" si="19"/>
        <v>0</v>
      </c>
      <c r="M86" s="113">
        <f t="shared" si="19"/>
        <v>0</v>
      </c>
      <c r="N86" s="113">
        <f t="shared" si="19"/>
        <v>0</v>
      </c>
      <c r="O86" s="113">
        <f t="shared" si="19"/>
        <v>0</v>
      </c>
    </row>
    <row r="87" spans="1:15" ht="12.75">
      <c r="A87" s="3"/>
      <c r="B87" s="756"/>
      <c r="C87" s="677">
        <v>1</v>
      </c>
      <c r="D87" s="735" t="s">
        <v>284</v>
      </c>
      <c r="E87" s="725" t="s">
        <v>10</v>
      </c>
      <c r="F87" s="733" t="s">
        <v>10</v>
      </c>
      <c r="G87" s="725" t="s">
        <v>10</v>
      </c>
      <c r="H87" s="750">
        <v>35000</v>
      </c>
      <c r="I87" s="751" t="s">
        <v>10</v>
      </c>
      <c r="J87" s="361"/>
      <c r="K87" s="341"/>
      <c r="L87" s="332"/>
      <c r="M87" s="332"/>
      <c r="N87" s="111">
        <f>H87*$J87/1000000</f>
        <v>0</v>
      </c>
      <c r="O87" s="332"/>
    </row>
    <row r="88" spans="1:15" ht="12.75">
      <c r="A88" s="3"/>
      <c r="B88" s="756"/>
      <c r="C88" s="677">
        <v>2</v>
      </c>
      <c r="D88" s="735" t="s">
        <v>285</v>
      </c>
      <c r="E88" s="725" t="s">
        <v>10</v>
      </c>
      <c r="F88" s="733" t="s">
        <v>10</v>
      </c>
      <c r="G88" s="725" t="s">
        <v>10</v>
      </c>
      <c r="H88" s="750">
        <v>100</v>
      </c>
      <c r="I88" s="751" t="s">
        <v>10</v>
      </c>
      <c r="J88" s="361"/>
      <c r="K88" s="341"/>
      <c r="L88" s="332"/>
      <c r="M88" s="332"/>
      <c r="N88" s="111">
        <f>H88*$J88/1000000</f>
        <v>0</v>
      </c>
      <c r="O88" s="332"/>
    </row>
    <row r="89" spans="1:15" ht="12.75">
      <c r="A89" s="3"/>
      <c r="B89" s="756"/>
      <c r="C89" s="684">
        <v>3</v>
      </c>
      <c r="D89" s="625" t="s">
        <v>286</v>
      </c>
      <c r="E89" s="730" t="s">
        <v>10</v>
      </c>
      <c r="F89" s="731" t="s">
        <v>10</v>
      </c>
      <c r="G89" s="730" t="s">
        <v>10</v>
      </c>
      <c r="H89" s="754">
        <v>12000</v>
      </c>
      <c r="I89" s="755" t="s">
        <v>10</v>
      </c>
      <c r="J89" s="362"/>
      <c r="K89" s="336"/>
      <c r="L89" s="153"/>
      <c r="M89" s="153"/>
      <c r="N89" s="112">
        <f>H89*$J89/1000000</f>
        <v>0</v>
      </c>
      <c r="O89" s="153"/>
    </row>
    <row r="90" spans="1:15" ht="12.75">
      <c r="A90" s="3"/>
      <c r="B90" s="756"/>
      <c r="C90" s="677"/>
      <c r="D90" s="746" t="s">
        <v>37</v>
      </c>
      <c r="E90" s="725"/>
      <c r="F90" s="733"/>
      <c r="G90" s="725"/>
      <c r="H90" s="750"/>
      <c r="I90" s="751"/>
      <c r="J90" s="360">
        <f aca="true" t="shared" si="20" ref="J90:O90">J91+J92+J93</f>
        <v>0</v>
      </c>
      <c r="K90" s="113">
        <f t="shared" si="20"/>
        <v>0</v>
      </c>
      <c r="L90" s="113">
        <f t="shared" si="20"/>
        <v>0</v>
      </c>
      <c r="M90" s="113">
        <f t="shared" si="20"/>
        <v>0</v>
      </c>
      <c r="N90" s="113">
        <f t="shared" si="20"/>
        <v>0</v>
      </c>
      <c r="O90" s="113">
        <f t="shared" si="20"/>
        <v>0</v>
      </c>
    </row>
    <row r="91" spans="1:15" ht="12.75">
      <c r="A91" s="3"/>
      <c r="B91" s="756"/>
      <c r="C91" s="677">
        <v>1</v>
      </c>
      <c r="D91" s="678" t="s">
        <v>247</v>
      </c>
      <c r="E91" s="725" t="s">
        <v>10</v>
      </c>
      <c r="F91" s="733" t="s">
        <v>10</v>
      </c>
      <c r="G91" s="725" t="s">
        <v>10</v>
      </c>
      <c r="H91" s="750">
        <v>1700</v>
      </c>
      <c r="I91" s="751">
        <v>82000</v>
      </c>
      <c r="J91" s="361"/>
      <c r="K91" s="341"/>
      <c r="L91" s="332"/>
      <c r="M91" s="332"/>
      <c r="N91" s="111">
        <f>H91*$J91/1000000</f>
        <v>0</v>
      </c>
      <c r="O91" s="111">
        <f>I91*$J91/1000000</f>
        <v>0</v>
      </c>
    </row>
    <row r="92" spans="1:15" ht="12.75">
      <c r="A92" s="3"/>
      <c r="B92" s="756"/>
      <c r="C92" s="677">
        <v>2</v>
      </c>
      <c r="D92" s="678" t="s">
        <v>248</v>
      </c>
      <c r="E92" s="725" t="s">
        <v>10</v>
      </c>
      <c r="F92" s="733" t="s">
        <v>10</v>
      </c>
      <c r="G92" s="725" t="s">
        <v>10</v>
      </c>
      <c r="H92" s="750">
        <v>60</v>
      </c>
      <c r="I92" s="751" t="s">
        <v>10</v>
      </c>
      <c r="J92" s="361"/>
      <c r="K92" s="341"/>
      <c r="L92" s="332"/>
      <c r="M92" s="332"/>
      <c r="N92" s="111">
        <f>H92*$J92/1000000</f>
        <v>0</v>
      </c>
      <c r="O92" s="332"/>
    </row>
    <row r="93" spans="1:15" ht="13.5" thickBot="1">
      <c r="A93" s="3"/>
      <c r="B93" s="757"/>
      <c r="C93" s="684">
        <v>3</v>
      </c>
      <c r="D93" s="685" t="s">
        <v>249</v>
      </c>
      <c r="E93" s="730" t="s">
        <v>10</v>
      </c>
      <c r="F93" s="731" t="s">
        <v>10</v>
      </c>
      <c r="G93" s="730" t="s">
        <v>10</v>
      </c>
      <c r="H93" s="754">
        <v>3</v>
      </c>
      <c r="I93" s="755" t="s">
        <v>10</v>
      </c>
      <c r="J93" s="362"/>
      <c r="K93" s="336"/>
      <c r="L93" s="153"/>
      <c r="M93" s="153"/>
      <c r="N93" s="112">
        <f>H93*$J93/1000000</f>
        <v>0</v>
      </c>
      <c r="O93" s="153"/>
    </row>
    <row r="94" spans="1:15" ht="25.5">
      <c r="A94" s="3"/>
      <c r="B94" s="658" t="s">
        <v>5</v>
      </c>
      <c r="C94" s="758"/>
      <c r="D94" s="626" t="s">
        <v>287</v>
      </c>
      <c r="E94" s="661"/>
      <c r="F94" s="725"/>
      <c r="G94" s="759"/>
      <c r="H94" s="750"/>
      <c r="I94" s="751"/>
      <c r="J94" s="363"/>
      <c r="K94" s="372">
        <f>K95+K98</f>
        <v>0</v>
      </c>
      <c r="L94" s="372">
        <f>L95+L98</f>
        <v>0</v>
      </c>
      <c r="M94" s="372">
        <f>M95+M98</f>
        <v>0</v>
      </c>
      <c r="N94" s="372">
        <f>N95+N98</f>
        <v>0</v>
      </c>
      <c r="O94" s="372">
        <f>O95+O98</f>
        <v>0</v>
      </c>
    </row>
    <row r="95" spans="1:15" s="307" customFormat="1" ht="12.75">
      <c r="A95" s="305"/>
      <c r="B95" s="658"/>
      <c r="C95" s="760"/>
      <c r="D95" s="722" t="s">
        <v>288</v>
      </c>
      <c r="E95" s="661"/>
      <c r="F95" s="725"/>
      <c r="G95" s="759"/>
      <c r="H95" s="750"/>
      <c r="I95" s="751"/>
      <c r="J95" s="360">
        <f aca="true" t="shared" si="21" ref="J95:O95">J96+J97</f>
        <v>0</v>
      </c>
      <c r="K95" s="113">
        <f t="shared" si="21"/>
        <v>0</v>
      </c>
      <c r="L95" s="113">
        <f t="shared" si="21"/>
        <v>0</v>
      </c>
      <c r="M95" s="113">
        <f t="shared" si="21"/>
        <v>0</v>
      </c>
      <c r="N95" s="113">
        <f t="shared" si="21"/>
        <v>0</v>
      </c>
      <c r="O95" s="113">
        <f t="shared" si="21"/>
        <v>0</v>
      </c>
    </row>
    <row r="96" spans="1:15" s="307" customFormat="1" ht="12.75">
      <c r="A96" s="305"/>
      <c r="B96" s="658"/>
      <c r="C96" s="677">
        <v>1</v>
      </c>
      <c r="D96" s="678" t="s">
        <v>247</v>
      </c>
      <c r="E96" s="661" t="s">
        <v>10</v>
      </c>
      <c r="F96" s="725">
        <v>0.2</v>
      </c>
      <c r="G96" s="759" t="s">
        <v>10</v>
      </c>
      <c r="H96" s="750">
        <v>0</v>
      </c>
      <c r="I96" s="751">
        <v>42</v>
      </c>
      <c r="J96" s="363"/>
      <c r="K96" s="341"/>
      <c r="L96" s="111">
        <f>F96*$J96/1000000</f>
        <v>0</v>
      </c>
      <c r="M96" s="368"/>
      <c r="N96" s="111">
        <f>H96*$J96/1000000</f>
        <v>0</v>
      </c>
      <c r="O96" s="111">
        <f>I96*$J96/1000000</f>
        <v>0</v>
      </c>
    </row>
    <row r="97" spans="1:15" s="307" customFormat="1" ht="12.75">
      <c r="A97" s="305"/>
      <c r="B97" s="658"/>
      <c r="C97" s="684">
        <v>2</v>
      </c>
      <c r="D97" s="625" t="s">
        <v>248</v>
      </c>
      <c r="E97" s="663" t="s">
        <v>10</v>
      </c>
      <c r="F97" s="730">
        <v>0.001</v>
      </c>
      <c r="G97" s="740" t="s">
        <v>10</v>
      </c>
      <c r="H97" s="754">
        <v>0</v>
      </c>
      <c r="I97" s="761">
        <v>8</v>
      </c>
      <c r="J97" s="366"/>
      <c r="K97" s="336"/>
      <c r="L97" s="112">
        <f>F97*$J97/1000000</f>
        <v>0</v>
      </c>
      <c r="M97" s="369"/>
      <c r="N97" s="112">
        <f>H97*$J97/1000000</f>
        <v>0</v>
      </c>
      <c r="O97" s="112">
        <f>I97*$J97/1000000</f>
        <v>0</v>
      </c>
    </row>
    <row r="98" spans="1:16" s="307" customFormat="1" ht="33.75" customHeight="1">
      <c r="A98" s="305"/>
      <c r="B98" s="658"/>
      <c r="C98" s="760"/>
      <c r="D98" s="722" t="s">
        <v>289</v>
      </c>
      <c r="E98" s="661"/>
      <c r="F98" s="725"/>
      <c r="G98" s="759"/>
      <c r="H98" s="750"/>
      <c r="I98" s="751"/>
      <c r="J98" s="363">
        <f aca="true" t="shared" si="22" ref="J98:O98">J99</f>
        <v>0</v>
      </c>
      <c r="K98" s="113">
        <f t="shared" si="22"/>
        <v>0</v>
      </c>
      <c r="L98" s="113">
        <f t="shared" si="22"/>
        <v>0</v>
      </c>
      <c r="M98" s="113">
        <f t="shared" si="22"/>
        <v>0</v>
      </c>
      <c r="N98" s="113">
        <f t="shared" si="22"/>
        <v>0</v>
      </c>
      <c r="O98" s="113">
        <f t="shared" si="22"/>
        <v>0</v>
      </c>
      <c r="P98" s="574" t="s">
        <v>305</v>
      </c>
    </row>
    <row r="99" spans="1:16" s="307" customFormat="1" ht="13.5" thickBot="1">
      <c r="A99" s="305"/>
      <c r="B99" s="729"/>
      <c r="C99" s="739">
        <v>1</v>
      </c>
      <c r="D99" s="685" t="s">
        <v>289</v>
      </c>
      <c r="E99" s="663">
        <v>0.00035</v>
      </c>
      <c r="F99" s="730">
        <v>0.5</v>
      </c>
      <c r="G99" s="740" t="s">
        <v>10</v>
      </c>
      <c r="H99" s="754" t="s">
        <v>10</v>
      </c>
      <c r="I99" s="761" t="s">
        <v>10</v>
      </c>
      <c r="J99" s="366"/>
      <c r="K99" s="112">
        <f>E99*$J99/1000000</f>
        <v>0</v>
      </c>
      <c r="L99" s="112">
        <f>F99*$P99/1000000000000</f>
        <v>0</v>
      </c>
      <c r="M99" s="369"/>
      <c r="N99" s="112"/>
      <c r="O99" s="67"/>
      <c r="P99" s="572"/>
    </row>
    <row r="100" spans="1:15" ht="12.75">
      <c r="A100" s="3"/>
      <c r="B100" s="658" t="s">
        <v>6</v>
      </c>
      <c r="C100" s="737"/>
      <c r="D100" s="742" t="s">
        <v>255</v>
      </c>
      <c r="E100" s="747"/>
      <c r="F100" s="747"/>
      <c r="G100" s="747"/>
      <c r="H100" s="747"/>
      <c r="I100" s="749"/>
      <c r="J100" s="363"/>
      <c r="K100" s="372">
        <f>K101+K102</f>
        <v>0</v>
      </c>
      <c r="L100" s="372">
        <f>L101+L102</f>
        <v>0</v>
      </c>
      <c r="M100" s="372">
        <f>M101+M102</f>
        <v>0</v>
      </c>
      <c r="N100" s="372">
        <f>N101+N102</f>
        <v>0</v>
      </c>
      <c r="O100" s="372">
        <f>O101+O102</f>
        <v>0</v>
      </c>
    </row>
    <row r="101" spans="1:15" ht="12.75">
      <c r="A101" s="3"/>
      <c r="B101" s="658"/>
      <c r="C101" s="684">
        <v>1</v>
      </c>
      <c r="D101" s="625" t="s">
        <v>290</v>
      </c>
      <c r="E101" s="730">
        <v>0.25</v>
      </c>
      <c r="F101" s="731" t="s">
        <v>12</v>
      </c>
      <c r="G101" s="730" t="s">
        <v>12</v>
      </c>
      <c r="H101" s="730" t="s">
        <v>12</v>
      </c>
      <c r="I101" s="755" t="s">
        <v>10</v>
      </c>
      <c r="J101" s="366"/>
      <c r="K101" s="573">
        <f>E101*$J101/1000000</f>
        <v>0</v>
      </c>
      <c r="L101" s="112"/>
      <c r="M101" s="112"/>
      <c r="N101" s="112"/>
      <c r="O101" s="112"/>
    </row>
    <row r="102" spans="1:16" ht="25.5">
      <c r="A102" s="3"/>
      <c r="B102" s="658"/>
      <c r="C102" s="677"/>
      <c r="D102" s="746" t="s">
        <v>291</v>
      </c>
      <c r="E102" s="725"/>
      <c r="F102" s="733"/>
      <c r="G102" s="725"/>
      <c r="H102" s="762"/>
      <c r="I102" s="751"/>
      <c r="J102" s="360">
        <f aca="true" t="shared" si="23" ref="J102:O102">J103+J104+J105</f>
        <v>0</v>
      </c>
      <c r="K102" s="113">
        <f t="shared" si="23"/>
        <v>0</v>
      </c>
      <c r="L102" s="113">
        <f t="shared" si="23"/>
        <v>0</v>
      </c>
      <c r="M102" s="113">
        <f t="shared" si="23"/>
        <v>0</v>
      </c>
      <c r="N102" s="113">
        <f t="shared" si="23"/>
        <v>0</v>
      </c>
      <c r="O102" s="113">
        <f t="shared" si="23"/>
        <v>0</v>
      </c>
      <c r="P102" s="574" t="s">
        <v>306</v>
      </c>
    </row>
    <row r="103" spans="1:16" ht="12.75">
      <c r="A103" s="3"/>
      <c r="B103" s="658"/>
      <c r="C103" s="677">
        <v>1</v>
      </c>
      <c r="D103" s="735" t="s">
        <v>292</v>
      </c>
      <c r="E103" s="725">
        <v>0.02</v>
      </c>
      <c r="F103" s="733" t="s">
        <v>12</v>
      </c>
      <c r="G103" s="725" t="s">
        <v>12</v>
      </c>
      <c r="H103" s="725" t="s">
        <v>12</v>
      </c>
      <c r="I103" s="751">
        <v>14</v>
      </c>
      <c r="J103" s="363"/>
      <c r="K103" s="111">
        <f>E103*$J103/1000000</f>
        <v>0</v>
      </c>
      <c r="L103" s="111"/>
      <c r="M103" s="111"/>
      <c r="N103" s="111"/>
      <c r="O103" s="111">
        <f>I103*$P103/1000000</f>
        <v>0</v>
      </c>
      <c r="P103" s="572"/>
    </row>
    <row r="104" spans="1:16" ht="25.5">
      <c r="A104" s="3"/>
      <c r="B104" s="658"/>
      <c r="C104" s="677">
        <v>2</v>
      </c>
      <c r="D104" s="735" t="s">
        <v>293</v>
      </c>
      <c r="E104" s="725">
        <v>0.4</v>
      </c>
      <c r="F104" s="733" t="s">
        <v>12</v>
      </c>
      <c r="G104" s="725" t="s">
        <v>12</v>
      </c>
      <c r="H104" s="725" t="s">
        <v>12</v>
      </c>
      <c r="I104" s="751" t="s">
        <v>10</v>
      </c>
      <c r="J104" s="363"/>
      <c r="K104" s="111">
        <f>E104*$J104/1000000</f>
        <v>0</v>
      </c>
      <c r="L104" s="111"/>
      <c r="M104" s="111"/>
      <c r="N104" s="111"/>
      <c r="O104" s="111"/>
      <c r="P104" s="472" t="s">
        <v>305</v>
      </c>
    </row>
    <row r="105" spans="1:16" ht="13.5" thickBot="1">
      <c r="A105" s="3"/>
      <c r="B105" s="683"/>
      <c r="C105" s="684">
        <v>3</v>
      </c>
      <c r="D105" s="625" t="s">
        <v>294</v>
      </c>
      <c r="E105" s="730" t="s">
        <v>10</v>
      </c>
      <c r="F105" s="731">
        <v>5</v>
      </c>
      <c r="G105" s="730" t="s">
        <v>10</v>
      </c>
      <c r="H105" s="730" t="s">
        <v>10</v>
      </c>
      <c r="I105" s="755" t="s">
        <v>10</v>
      </c>
      <c r="J105" s="366"/>
      <c r="K105" s="573"/>
      <c r="L105" s="112">
        <f>F105*$P105/1000000000000</f>
        <v>0</v>
      </c>
      <c r="M105" s="112"/>
      <c r="N105" s="112"/>
      <c r="O105" s="112"/>
      <c r="P105" s="572"/>
    </row>
    <row r="106" spans="1:15" ht="12.75">
      <c r="A106" s="3"/>
      <c r="B106" s="658" t="s">
        <v>7</v>
      </c>
      <c r="C106" s="670"/>
      <c r="D106" s="763" t="s">
        <v>254</v>
      </c>
      <c r="E106" s="389"/>
      <c r="F106" s="389"/>
      <c r="G106" s="389"/>
      <c r="H106" s="389"/>
      <c r="I106" s="736"/>
      <c r="J106" s="360">
        <f aca="true" t="shared" si="24" ref="J106:O106">J107+J108+J109</f>
        <v>0</v>
      </c>
      <c r="K106" s="372">
        <f t="shared" si="24"/>
        <v>0</v>
      </c>
      <c r="L106" s="372">
        <f t="shared" si="24"/>
        <v>0</v>
      </c>
      <c r="M106" s="372">
        <f t="shared" si="24"/>
        <v>0</v>
      </c>
      <c r="N106" s="372">
        <f t="shared" si="24"/>
        <v>0</v>
      </c>
      <c r="O106" s="372">
        <f t="shared" si="24"/>
        <v>0</v>
      </c>
    </row>
    <row r="107" spans="1:15" ht="12.75">
      <c r="A107" s="3"/>
      <c r="B107" s="658"/>
      <c r="C107" s="677">
        <v>1</v>
      </c>
      <c r="D107" s="678" t="s">
        <v>247</v>
      </c>
      <c r="E107" s="389" t="s">
        <v>10</v>
      </c>
      <c r="F107" s="389" t="s">
        <v>10</v>
      </c>
      <c r="G107" s="389" t="s">
        <v>10</v>
      </c>
      <c r="H107" s="389">
        <v>100</v>
      </c>
      <c r="I107" s="706" t="s">
        <v>10</v>
      </c>
      <c r="J107" s="360"/>
      <c r="K107" s="370"/>
      <c r="L107" s="370"/>
      <c r="M107" s="370"/>
      <c r="N107" s="111">
        <f>H107*$J107/1000000</f>
        <v>0</v>
      </c>
      <c r="O107" s="370"/>
    </row>
    <row r="108" spans="1:15" ht="12.75">
      <c r="A108" s="3"/>
      <c r="B108" s="390"/>
      <c r="C108" s="677">
        <v>2</v>
      </c>
      <c r="D108" s="678" t="s">
        <v>252</v>
      </c>
      <c r="E108" s="389" t="s">
        <v>10</v>
      </c>
      <c r="F108" s="389" t="s">
        <v>10</v>
      </c>
      <c r="G108" s="389" t="s">
        <v>10</v>
      </c>
      <c r="H108" s="389">
        <v>0.1</v>
      </c>
      <c r="I108" s="414" t="s">
        <v>10</v>
      </c>
      <c r="J108" s="361"/>
      <c r="K108" s="341"/>
      <c r="L108" s="332"/>
      <c r="M108" s="332"/>
      <c r="N108" s="111">
        <f>H108*$J108/1000000</f>
        <v>0</v>
      </c>
      <c r="O108" s="332"/>
    </row>
    <row r="109" spans="1:15" ht="13.5" thickBot="1">
      <c r="A109" s="3"/>
      <c r="B109" s="393"/>
      <c r="C109" s="684">
        <v>3</v>
      </c>
      <c r="D109" s="685" t="s">
        <v>257</v>
      </c>
      <c r="E109" s="191" t="s">
        <v>12</v>
      </c>
      <c r="F109" s="764" t="s">
        <v>12</v>
      </c>
      <c r="G109" s="191" t="s">
        <v>12</v>
      </c>
      <c r="H109" s="764" t="s">
        <v>12</v>
      </c>
      <c r="I109" s="765" t="s">
        <v>12</v>
      </c>
      <c r="J109" s="362"/>
      <c r="K109" s="336"/>
      <c r="L109" s="153"/>
      <c r="M109" s="153"/>
      <c r="N109" s="67"/>
      <c r="O109" s="153"/>
    </row>
    <row r="110" spans="1:15" ht="12.75">
      <c r="A110" s="3"/>
      <c r="B110" s="658" t="s">
        <v>8</v>
      </c>
      <c r="C110" s="670"/>
      <c r="D110" s="378" t="s">
        <v>253</v>
      </c>
      <c r="E110" s="720"/>
      <c r="F110" s="720"/>
      <c r="G110" s="720"/>
      <c r="H110" s="720"/>
      <c r="I110" s="721"/>
      <c r="J110" s="360">
        <f aca="true" t="shared" si="25" ref="J110:O110">J111+J112</f>
        <v>0</v>
      </c>
      <c r="K110" s="372">
        <f t="shared" si="25"/>
        <v>0</v>
      </c>
      <c r="L110" s="372">
        <f t="shared" si="25"/>
        <v>0</v>
      </c>
      <c r="M110" s="372">
        <f t="shared" si="25"/>
        <v>0</v>
      </c>
      <c r="N110" s="372">
        <f t="shared" si="25"/>
        <v>0</v>
      </c>
      <c r="O110" s="372">
        <f t="shared" si="25"/>
        <v>0</v>
      </c>
    </row>
    <row r="111" spans="1:15" ht="12.75">
      <c r="A111" s="3"/>
      <c r="B111" s="390"/>
      <c r="C111" s="677">
        <v>1</v>
      </c>
      <c r="D111" s="678" t="s">
        <v>247</v>
      </c>
      <c r="E111" s="389" t="s">
        <v>12</v>
      </c>
      <c r="F111" s="389" t="s">
        <v>10</v>
      </c>
      <c r="G111" s="401" t="s">
        <v>10</v>
      </c>
      <c r="H111" s="766">
        <v>1000</v>
      </c>
      <c r="I111" s="414" t="s">
        <v>10</v>
      </c>
      <c r="J111" s="361"/>
      <c r="K111" s="66"/>
      <c r="L111" s="332"/>
      <c r="M111" s="332"/>
      <c r="N111" s="111">
        <f>H111*$J111/1000000</f>
        <v>0</v>
      </c>
      <c r="O111" s="332"/>
    </row>
    <row r="112" spans="1:15" ht="13.5" thickBot="1">
      <c r="A112" s="3"/>
      <c r="B112" s="390"/>
      <c r="C112" s="677">
        <v>2</v>
      </c>
      <c r="D112" s="678" t="s">
        <v>248</v>
      </c>
      <c r="E112" s="389" t="s">
        <v>12</v>
      </c>
      <c r="F112" s="389" t="s">
        <v>10</v>
      </c>
      <c r="G112" s="401" t="s">
        <v>10</v>
      </c>
      <c r="H112" s="766">
        <v>10</v>
      </c>
      <c r="I112" s="414" t="s">
        <v>10</v>
      </c>
      <c r="J112" s="361"/>
      <c r="K112" s="66"/>
      <c r="L112" s="332"/>
      <c r="M112" s="332"/>
      <c r="N112" s="111">
        <f>H112*$J112/1000000</f>
        <v>0</v>
      </c>
      <c r="O112" s="332"/>
    </row>
    <row r="113" spans="1:15" ht="13.5" thickBot="1">
      <c r="A113" s="46">
        <v>7</v>
      </c>
      <c r="B113" s="47"/>
      <c r="C113" s="508"/>
      <c r="D113" s="284" t="s">
        <v>296</v>
      </c>
      <c r="E113" s="48"/>
      <c r="F113" s="48"/>
      <c r="G113" s="48"/>
      <c r="H113" s="48"/>
      <c r="I113" s="49"/>
      <c r="J113" s="367"/>
      <c r="K113" s="117">
        <f>K4+K19+K26+K49+K94+K100+K106+K110</f>
        <v>0</v>
      </c>
      <c r="L113" s="117">
        <f>L4+L19+L26+L49+L94+L100+L106+L110</f>
        <v>0</v>
      </c>
      <c r="M113" s="117">
        <f>M4+M19+M26+M49+M94+M100+M106+M110</f>
        <v>0</v>
      </c>
      <c r="N113" s="117">
        <f>N4+N19+N26+N49+N94+N100+N106+N110</f>
        <v>0</v>
      </c>
      <c r="O113" s="117">
        <f>O4+O19+O26+O49+O94+O100+O106+O110</f>
        <v>0</v>
      </c>
    </row>
    <row r="114" spans="1:15" ht="12.75">
      <c r="A114" s="327"/>
      <c r="B114" s="328"/>
      <c r="C114" s="594" t="s">
        <v>295</v>
      </c>
      <c r="D114" s="329"/>
      <c r="E114" s="327"/>
      <c r="F114" s="327"/>
      <c r="G114" s="327"/>
      <c r="H114" s="327"/>
      <c r="I114" s="327"/>
      <c r="J114" s="330"/>
      <c r="K114" s="331"/>
      <c r="L114" s="331"/>
      <c r="M114" s="327"/>
      <c r="N114" s="331"/>
      <c r="O114" s="331"/>
    </row>
    <row r="115" spans="1:15" ht="12.75">
      <c r="A115" s="327"/>
      <c r="B115" s="880"/>
      <c r="C115" s="880"/>
      <c r="D115" s="880"/>
      <c r="E115" s="327"/>
      <c r="F115" s="327"/>
      <c r="G115" s="327"/>
      <c r="H115" s="327"/>
      <c r="I115" s="327"/>
      <c r="J115" s="330"/>
      <c r="K115" s="331"/>
      <c r="L115" s="331"/>
      <c r="M115" s="327"/>
      <c r="N115" s="331"/>
      <c r="O115" s="331"/>
    </row>
    <row r="116" spans="1:15" ht="12.75">
      <c r="A116" s="327"/>
      <c r="B116" s="371"/>
      <c r="C116" s="371"/>
      <c r="D116" s="371"/>
      <c r="E116" s="327"/>
      <c r="F116" s="327"/>
      <c r="G116" s="327"/>
      <c r="H116" s="327"/>
      <c r="I116" s="327"/>
      <c r="J116" s="330"/>
      <c r="K116" s="331"/>
      <c r="L116" s="331"/>
      <c r="M116" s="327"/>
      <c r="N116" s="331"/>
      <c r="O116" s="331"/>
    </row>
    <row r="117" spans="1:15" ht="12.75">
      <c r="A117" s="327" t="s">
        <v>389</v>
      </c>
      <c r="B117" s="328"/>
      <c r="C117" s="328"/>
      <c r="D117" s="329"/>
      <c r="E117" s="327"/>
      <c r="F117" s="327"/>
      <c r="G117" s="327"/>
      <c r="H117" s="327"/>
      <c r="I117" s="327"/>
      <c r="J117" s="330"/>
      <c r="K117" s="331"/>
      <c r="L117" s="331"/>
      <c r="M117" s="327"/>
      <c r="N117" s="331"/>
      <c r="O117" s="331"/>
    </row>
    <row r="118" ht="13.5" thickBot="1"/>
    <row r="119" spans="1:15" ht="12.75">
      <c r="A119" s="2"/>
      <c r="B119" s="10"/>
      <c r="C119" s="10"/>
      <c r="D119" s="556" t="s">
        <v>83</v>
      </c>
      <c r="E119" s="884" t="s">
        <v>308</v>
      </c>
      <c r="F119" s="885"/>
      <c r="G119" s="885"/>
      <c r="H119" s="885"/>
      <c r="I119" s="885"/>
      <c r="J119" s="867" t="s">
        <v>311</v>
      </c>
      <c r="K119" s="867" t="s">
        <v>312</v>
      </c>
      <c r="L119" s="863" t="s">
        <v>78</v>
      </c>
      <c r="M119" s="865"/>
      <c r="N119" s="328"/>
      <c r="O119" s="328"/>
    </row>
    <row r="120" spans="1:15" ht="12.75">
      <c r="A120" s="3"/>
      <c r="B120" s="11"/>
      <c r="C120" s="11"/>
      <c r="D120" s="282"/>
      <c r="E120" s="870"/>
      <c r="F120" s="871"/>
      <c r="G120" s="871"/>
      <c r="H120" s="871"/>
      <c r="I120" s="872"/>
      <c r="J120" s="868"/>
      <c r="K120" s="868"/>
      <c r="L120" s="64" t="s">
        <v>68</v>
      </c>
      <c r="M120" s="64" t="s">
        <v>313</v>
      </c>
      <c r="N120" s="328"/>
      <c r="O120" s="355"/>
    </row>
    <row r="121" spans="1:15" s="201" customFormat="1" ht="13.5" thickBot="1">
      <c r="A121" s="557" t="s">
        <v>40</v>
      </c>
      <c r="B121" s="558" t="s">
        <v>20</v>
      </c>
      <c r="C121" s="247" t="s">
        <v>41</v>
      </c>
      <c r="D121" s="248"/>
      <c r="E121" s="886" t="s">
        <v>309</v>
      </c>
      <c r="F121" s="887"/>
      <c r="G121" s="888" t="s">
        <v>310</v>
      </c>
      <c r="H121" s="889"/>
      <c r="I121" s="889"/>
      <c r="J121" s="869"/>
      <c r="K121" s="869"/>
      <c r="L121" s="343" t="s">
        <v>76</v>
      </c>
      <c r="M121" s="344" t="s">
        <v>76</v>
      </c>
      <c r="N121" s="356"/>
      <c r="O121" s="357"/>
    </row>
    <row r="122" spans="1:15" ht="12.75">
      <c r="A122" s="3"/>
      <c r="B122" s="18"/>
      <c r="C122" s="18"/>
      <c r="D122" s="279" t="s">
        <v>297</v>
      </c>
      <c r="E122" s="860"/>
      <c r="F122" s="890"/>
      <c r="G122" s="876"/>
      <c r="H122" s="876"/>
      <c r="I122" s="876"/>
      <c r="J122" s="346"/>
      <c r="K122" s="347"/>
      <c r="L122" s="64"/>
      <c r="M122" s="337"/>
      <c r="N122" s="328"/>
      <c r="O122" s="355"/>
    </row>
    <row r="123" spans="1:15" ht="12.75">
      <c r="A123" s="3"/>
      <c r="B123" s="18"/>
      <c r="C123" s="18"/>
      <c r="D123" s="280" t="s">
        <v>298</v>
      </c>
      <c r="E123" s="891"/>
      <c r="F123" s="892"/>
      <c r="G123" s="876"/>
      <c r="H123" s="876"/>
      <c r="I123" s="876"/>
      <c r="J123" s="348">
        <f>J124+J125+J126+J127+J128+J129+J130+J131+J132</f>
        <v>0</v>
      </c>
      <c r="K123" s="348">
        <f>K124+K125+K126+K127+K128+K129+K130+K131+K132</f>
        <v>0</v>
      </c>
      <c r="L123" s="345">
        <f>L124+L125+L126+L127+L128+L129+L130+L131+L132</f>
        <v>0</v>
      </c>
      <c r="M123" s="345">
        <f>M124+M125+M126+M127+M128+M129+M130+M131+M132</f>
        <v>0</v>
      </c>
      <c r="N123" s="328"/>
      <c r="O123" s="355"/>
    </row>
    <row r="124" spans="1:15" s="201" customFormat="1" ht="18" customHeight="1">
      <c r="A124" s="193"/>
      <c r="B124" s="339"/>
      <c r="C124" s="339">
        <v>1</v>
      </c>
      <c r="D124" s="282" t="s">
        <v>299</v>
      </c>
      <c r="E124" s="893">
        <v>300</v>
      </c>
      <c r="F124" s="894"/>
      <c r="G124" s="895" t="s">
        <v>10</v>
      </c>
      <c r="H124" s="896"/>
      <c r="I124" s="896"/>
      <c r="J124" s="349"/>
      <c r="K124" s="350"/>
      <c r="L124" s="340">
        <f>E124*$J124/1000000000000</f>
        <v>0</v>
      </c>
      <c r="M124" s="340"/>
      <c r="N124" s="356"/>
      <c r="O124" s="357"/>
    </row>
    <row r="125" spans="1:15" ht="12.75">
      <c r="A125" s="3"/>
      <c r="B125" s="18"/>
      <c r="C125" s="18">
        <v>2</v>
      </c>
      <c r="D125" s="283" t="s">
        <v>300</v>
      </c>
      <c r="E125" s="881">
        <v>70</v>
      </c>
      <c r="F125" s="882"/>
      <c r="G125" s="881">
        <v>100</v>
      </c>
      <c r="H125" s="883"/>
      <c r="I125" s="883"/>
      <c r="J125" s="351"/>
      <c r="K125" s="352"/>
      <c r="L125" s="340">
        <f>E125*$J125/1000000000000</f>
        <v>0</v>
      </c>
      <c r="M125" s="340">
        <f>G125*$K125/1000000</f>
        <v>0</v>
      </c>
      <c r="N125" s="328"/>
      <c r="O125" s="355"/>
    </row>
    <row r="126" spans="1:15" ht="12.75">
      <c r="A126" s="3"/>
      <c r="B126" s="18"/>
      <c r="C126" s="18">
        <v>3</v>
      </c>
      <c r="D126" s="282" t="s">
        <v>240</v>
      </c>
      <c r="E126" s="881">
        <v>15</v>
      </c>
      <c r="F126" s="882"/>
      <c r="G126" s="881">
        <v>30</v>
      </c>
      <c r="H126" s="883"/>
      <c r="I126" s="883"/>
      <c r="J126" s="351"/>
      <c r="K126" s="352"/>
      <c r="L126" s="340">
        <f>E126*$J126/1000000000000</f>
        <v>0</v>
      </c>
      <c r="M126" s="340">
        <f>G126*$K126/1000000</f>
        <v>0</v>
      </c>
      <c r="N126" s="328"/>
      <c r="O126" s="355"/>
    </row>
    <row r="127" spans="1:15" ht="12.75">
      <c r="A127" s="3"/>
      <c r="B127" s="18"/>
      <c r="C127" s="18">
        <v>4</v>
      </c>
      <c r="D127" s="282" t="s">
        <v>304</v>
      </c>
      <c r="E127" s="873" t="s">
        <v>10</v>
      </c>
      <c r="F127" s="878"/>
      <c r="G127" s="877" t="s">
        <v>10</v>
      </c>
      <c r="H127" s="874"/>
      <c r="I127" s="874"/>
      <c r="J127" s="351"/>
      <c r="K127" s="352"/>
      <c r="L127" s="340"/>
      <c r="M127" s="340"/>
      <c r="N127" s="328"/>
      <c r="O127" s="355"/>
    </row>
    <row r="128" spans="1:15" ht="12.75">
      <c r="A128" s="3"/>
      <c r="B128" s="18"/>
      <c r="C128" s="18">
        <v>5</v>
      </c>
      <c r="D128" s="283" t="s">
        <v>301</v>
      </c>
      <c r="E128" s="881">
        <v>2</v>
      </c>
      <c r="F128" s="882"/>
      <c r="G128" s="881">
        <v>10</v>
      </c>
      <c r="H128" s="883"/>
      <c r="I128" s="883"/>
      <c r="J128" s="351"/>
      <c r="K128" s="352"/>
      <c r="L128" s="340">
        <f>E128*$J128/1000000000000</f>
        <v>0</v>
      </c>
      <c r="M128" s="340">
        <f>G128*$K128/1000000</f>
        <v>0</v>
      </c>
      <c r="N128" s="328"/>
      <c r="O128" s="355"/>
    </row>
    <row r="129" spans="1:15" ht="12.75">
      <c r="A129" s="3"/>
      <c r="B129" s="18"/>
      <c r="C129" s="18">
        <v>6</v>
      </c>
      <c r="D129" s="275" t="s">
        <v>303</v>
      </c>
      <c r="E129" s="873" t="s">
        <v>10</v>
      </c>
      <c r="F129" s="878"/>
      <c r="G129" s="877" t="s">
        <v>10</v>
      </c>
      <c r="H129" s="874"/>
      <c r="I129" s="874"/>
      <c r="J129" s="351"/>
      <c r="K129" s="352"/>
      <c r="L129" s="341"/>
      <c r="M129" s="341"/>
      <c r="N129" s="328"/>
      <c r="O129" s="355"/>
    </row>
    <row r="130" spans="1:15" ht="12.75">
      <c r="A130" s="3"/>
      <c r="B130" s="18"/>
      <c r="C130" s="18">
        <v>7</v>
      </c>
      <c r="D130" s="605" t="s">
        <v>241</v>
      </c>
      <c r="E130" s="873" t="s">
        <v>10</v>
      </c>
      <c r="F130" s="878"/>
      <c r="G130" s="873" t="s">
        <v>10</v>
      </c>
      <c r="H130" s="874"/>
      <c r="I130" s="875"/>
      <c r="J130" s="351"/>
      <c r="K130" s="352"/>
      <c r="L130" s="341"/>
      <c r="M130" s="341"/>
      <c r="N130" s="328"/>
      <c r="O130" s="355"/>
    </row>
    <row r="131" spans="1:15" ht="14.25" customHeight="1">
      <c r="A131" s="3"/>
      <c r="B131" s="18"/>
      <c r="C131" s="18">
        <v>8</v>
      </c>
      <c r="D131" s="275" t="s">
        <v>302</v>
      </c>
      <c r="E131" s="881">
        <v>30</v>
      </c>
      <c r="F131" s="882"/>
      <c r="G131" s="873" t="s">
        <v>10</v>
      </c>
      <c r="H131" s="874"/>
      <c r="I131" s="875"/>
      <c r="J131" s="351"/>
      <c r="K131" s="352"/>
      <c r="L131" s="340">
        <f>E131*$J131/1000000000000</f>
        <v>0</v>
      </c>
      <c r="M131" s="340"/>
      <c r="N131" s="328"/>
      <c r="O131" s="355"/>
    </row>
    <row r="132" spans="1:15" ht="13.5" thickBot="1">
      <c r="A132" s="4"/>
      <c r="B132" s="35"/>
      <c r="C132" s="35">
        <v>9</v>
      </c>
      <c r="D132" s="281" t="s">
        <v>243</v>
      </c>
      <c r="E132" s="897" t="s">
        <v>10</v>
      </c>
      <c r="F132" s="898"/>
      <c r="G132" s="897" t="s">
        <v>10</v>
      </c>
      <c r="H132" s="899"/>
      <c r="I132" s="899"/>
      <c r="J132" s="353"/>
      <c r="K132" s="354"/>
      <c r="L132" s="342"/>
      <c r="M132" s="338"/>
      <c r="N132" s="328"/>
      <c r="O132" s="355"/>
    </row>
    <row r="134" spans="1:7" ht="12.75">
      <c r="A134" s="15"/>
      <c r="B134" s="879"/>
      <c r="C134" s="879"/>
      <c r="D134" s="879"/>
      <c r="E134" s="879"/>
      <c r="F134" s="879"/>
      <c r="G134" s="879"/>
    </row>
    <row r="138" ht="12.75">
      <c r="D138" s="275"/>
    </row>
    <row r="140" ht="12.75">
      <c r="D140" s="396"/>
    </row>
  </sheetData>
  <sheetProtection/>
  <mergeCells count="34">
    <mergeCell ref="G129:I129"/>
    <mergeCell ref="E132:F132"/>
    <mergeCell ref="G132:I132"/>
    <mergeCell ref="E125:F125"/>
    <mergeCell ref="E126:F126"/>
    <mergeCell ref="G125:I125"/>
    <mergeCell ref="G126:I126"/>
    <mergeCell ref="G128:I128"/>
    <mergeCell ref="E119:I119"/>
    <mergeCell ref="E121:F121"/>
    <mergeCell ref="G121:I121"/>
    <mergeCell ref="E122:F122"/>
    <mergeCell ref="G131:I131"/>
    <mergeCell ref="E130:F130"/>
    <mergeCell ref="E123:F123"/>
    <mergeCell ref="E124:F124"/>
    <mergeCell ref="G124:I124"/>
    <mergeCell ref="G130:I130"/>
    <mergeCell ref="G123:I123"/>
    <mergeCell ref="G127:I127"/>
    <mergeCell ref="E127:F127"/>
    <mergeCell ref="B134:G134"/>
    <mergeCell ref="B115:D115"/>
    <mergeCell ref="G122:I122"/>
    <mergeCell ref="E128:F128"/>
    <mergeCell ref="E129:F129"/>
    <mergeCell ref="E131:F131"/>
    <mergeCell ref="K1:O1"/>
    <mergeCell ref="E1:I1"/>
    <mergeCell ref="L119:M119"/>
    <mergeCell ref="J119:J121"/>
    <mergeCell ref="E120:F120"/>
    <mergeCell ref="G120:I120"/>
    <mergeCell ref="K119:K121"/>
  </mergeCells>
  <printOptions/>
  <pageMargins left="0.75" right="0.75" top="0.55" bottom="0.5" header="0.5" footer="0.25"/>
  <pageSetup horizontalDpi="600" verticalDpi="600" orientation="landscape" paperSize="9" scale="75" r:id="rId1"/>
  <headerFooter alignWithMargins="0">
    <oddHeader>&amp;LPCDD/PCDF Inventory&amp;CReference Year: __________________&amp;RCountry: ___________________</oddHeader>
    <oddFooter>&amp;L&amp;A&amp;C&amp;D&amp;RPage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D26" sqref="D26"/>
    </sheetView>
  </sheetViews>
  <sheetFormatPr defaultColWidth="9.33203125" defaultRowHeight="12.75"/>
  <cols>
    <col min="1" max="1" width="6.5" style="0" customWidth="1"/>
    <col min="2" max="2" width="7.83203125" style="1" bestFit="1" customWidth="1"/>
    <col min="3" max="3" width="6.16015625" style="1" bestFit="1" customWidth="1"/>
    <col min="4" max="4" width="31.66015625" style="0" customWidth="1"/>
    <col min="5" max="5" width="5.83203125" style="0" customWidth="1"/>
    <col min="6" max="6" width="6.66015625" style="0" bestFit="1" customWidth="1"/>
    <col min="7" max="7" width="5.66015625" style="0" bestFit="1" customWidth="1"/>
    <col min="8" max="8" width="8.33203125" style="0" bestFit="1" customWidth="1"/>
    <col min="9" max="9" width="9.33203125" style="0" customWidth="1"/>
    <col min="10" max="10" width="11.16015625" style="0" bestFit="1" customWidth="1"/>
    <col min="11" max="13" width="9.16015625" style="0" bestFit="1" customWidth="1"/>
    <col min="14" max="14" width="9.66015625" style="0" bestFit="1" customWidth="1"/>
    <col min="15" max="15" width="10" style="0" bestFit="1" customWidth="1"/>
  </cols>
  <sheetData>
    <row r="1" spans="1:15" ht="12.75">
      <c r="A1" s="2"/>
      <c r="B1" s="10"/>
      <c r="C1" s="10"/>
      <c r="D1" s="534" t="s">
        <v>83</v>
      </c>
      <c r="E1" s="860" t="s">
        <v>65</v>
      </c>
      <c r="F1" s="861"/>
      <c r="G1" s="861"/>
      <c r="H1" s="861"/>
      <c r="I1" s="862"/>
      <c r="J1" s="69" t="s">
        <v>74</v>
      </c>
      <c r="K1" s="863" t="s">
        <v>78</v>
      </c>
      <c r="L1" s="864"/>
      <c r="M1" s="864"/>
      <c r="N1" s="864"/>
      <c r="O1" s="865"/>
    </row>
    <row r="2" spans="1:15" s="201" customFormat="1" ht="13.5" thickBot="1">
      <c r="A2" s="525" t="s">
        <v>40</v>
      </c>
      <c r="B2" s="526" t="s">
        <v>20</v>
      </c>
      <c r="C2" s="247" t="s">
        <v>41</v>
      </c>
      <c r="D2" s="250"/>
      <c r="E2" s="263" t="s">
        <v>67</v>
      </c>
      <c r="F2" s="55" t="s">
        <v>68</v>
      </c>
      <c r="G2" s="55" t="s">
        <v>69</v>
      </c>
      <c r="H2" s="263" t="s">
        <v>70</v>
      </c>
      <c r="I2" s="509" t="s">
        <v>72</v>
      </c>
      <c r="J2" s="428" t="s">
        <v>13</v>
      </c>
      <c r="K2" s="429" t="s">
        <v>76</v>
      </c>
      <c r="L2" s="429" t="s">
        <v>76</v>
      </c>
      <c r="M2" s="429" t="s">
        <v>76</v>
      </c>
      <c r="N2" s="429" t="s">
        <v>76</v>
      </c>
      <c r="O2" s="429" t="s">
        <v>76</v>
      </c>
    </row>
    <row r="3" spans="1:15" s="15" customFormat="1" ht="13.5" thickBot="1">
      <c r="A3" s="28">
        <v>8</v>
      </c>
      <c r="B3" s="29"/>
      <c r="C3" s="29"/>
      <c r="D3" s="30" t="s">
        <v>315</v>
      </c>
      <c r="E3" s="30"/>
      <c r="F3" s="30"/>
      <c r="G3" s="30"/>
      <c r="H3" s="30"/>
      <c r="I3" s="31"/>
      <c r="J3" s="71"/>
      <c r="K3" s="436" t="s">
        <v>67</v>
      </c>
      <c r="L3" s="436" t="s">
        <v>68</v>
      </c>
      <c r="M3" s="436" t="s">
        <v>69</v>
      </c>
      <c r="N3" s="436" t="s">
        <v>70</v>
      </c>
      <c r="O3" s="436" t="s">
        <v>72</v>
      </c>
    </row>
    <row r="4" spans="1:15" s="179" customFormat="1" ht="12.75">
      <c r="A4" s="767"/>
      <c r="B4" s="768" t="s">
        <v>1</v>
      </c>
      <c r="C4" s="768"/>
      <c r="D4" s="413" t="s">
        <v>316</v>
      </c>
      <c r="E4" s="415"/>
      <c r="F4" s="415"/>
      <c r="G4" s="415"/>
      <c r="H4" s="415"/>
      <c r="I4" s="769"/>
      <c r="J4" s="176">
        <f aca="true" t="shared" si="0" ref="J4:O4">J5+J6+J7</f>
        <v>0</v>
      </c>
      <c r="K4" s="177">
        <f t="shared" si="0"/>
        <v>0</v>
      </c>
      <c r="L4" s="178">
        <f t="shared" si="0"/>
        <v>0</v>
      </c>
      <c r="M4" s="178">
        <f t="shared" si="0"/>
        <v>0</v>
      </c>
      <c r="N4" s="177">
        <f t="shared" si="0"/>
        <v>0</v>
      </c>
      <c r="O4" s="177">
        <f t="shared" si="0"/>
        <v>0</v>
      </c>
    </row>
    <row r="5" spans="1:15" s="179" customFormat="1" ht="25.5">
      <c r="A5" s="767"/>
      <c r="B5" s="770"/>
      <c r="C5" s="771">
        <v>1</v>
      </c>
      <c r="D5" s="772" t="s">
        <v>317</v>
      </c>
      <c r="E5" s="415">
        <v>10</v>
      </c>
      <c r="F5" s="415" t="s">
        <v>12</v>
      </c>
      <c r="G5" s="415" t="s">
        <v>10</v>
      </c>
      <c r="H5" s="415">
        <v>0.5</v>
      </c>
      <c r="I5" s="773">
        <v>2000</v>
      </c>
      <c r="J5" s="180"/>
      <c r="K5" s="118">
        <f>E5*$J5/1000000</f>
        <v>0</v>
      </c>
      <c r="L5" s="87"/>
      <c r="M5" s="87"/>
      <c r="N5" s="118">
        <f aca="true" t="shared" si="1" ref="N5:O7">H5*$J5/1000000</f>
        <v>0</v>
      </c>
      <c r="O5" s="118">
        <f t="shared" si="1"/>
        <v>0</v>
      </c>
    </row>
    <row r="6" spans="1:15" s="179" customFormat="1" ht="25.5">
      <c r="A6" s="767"/>
      <c r="B6" s="770"/>
      <c r="C6" s="771">
        <v>2</v>
      </c>
      <c r="D6" s="772" t="s">
        <v>318</v>
      </c>
      <c r="E6" s="415">
        <v>0.1</v>
      </c>
      <c r="F6" s="415" t="s">
        <v>12</v>
      </c>
      <c r="G6" s="415" t="s">
        <v>10</v>
      </c>
      <c r="H6" s="415">
        <v>0.1</v>
      </c>
      <c r="I6" s="774">
        <v>20</v>
      </c>
      <c r="J6" s="180"/>
      <c r="K6" s="118">
        <f>E6*$J6/1000000</f>
        <v>0</v>
      </c>
      <c r="L6" s="87"/>
      <c r="M6" s="87"/>
      <c r="N6" s="118">
        <f t="shared" si="1"/>
        <v>0</v>
      </c>
      <c r="O6" s="118">
        <f t="shared" si="1"/>
        <v>0</v>
      </c>
    </row>
    <row r="7" spans="1:15" s="258" customFormat="1" ht="12.75">
      <c r="A7" s="775"/>
      <c r="B7" s="622"/>
      <c r="C7" s="776">
        <v>3</v>
      </c>
      <c r="D7" s="625" t="s">
        <v>319</v>
      </c>
      <c r="E7" s="645">
        <v>0.01</v>
      </c>
      <c r="F7" s="645" t="s">
        <v>12</v>
      </c>
      <c r="G7" s="645" t="s">
        <v>10</v>
      </c>
      <c r="H7" s="645">
        <v>0.1</v>
      </c>
      <c r="I7" s="777">
        <v>5</v>
      </c>
      <c r="J7" s="255"/>
      <c r="K7" s="256">
        <f>E7*$J7/1000000</f>
        <v>0</v>
      </c>
      <c r="L7" s="266"/>
      <c r="M7" s="266"/>
      <c r="N7" s="256">
        <f t="shared" si="1"/>
        <v>0</v>
      </c>
      <c r="O7" s="118">
        <f t="shared" si="1"/>
        <v>0</v>
      </c>
    </row>
    <row r="8" spans="1:15" s="179" customFormat="1" ht="12.75">
      <c r="A8" s="767"/>
      <c r="B8" s="768" t="s">
        <v>2</v>
      </c>
      <c r="C8" s="768"/>
      <c r="D8" s="413" t="s">
        <v>320</v>
      </c>
      <c r="E8" s="415"/>
      <c r="F8" s="415"/>
      <c r="G8" s="415"/>
      <c r="H8" s="415"/>
      <c r="I8" s="769"/>
      <c r="J8" s="176">
        <f aca="true" t="shared" si="2" ref="J8:O8">J9+J10+J11</f>
        <v>0</v>
      </c>
      <c r="K8" s="177">
        <f t="shared" si="2"/>
        <v>0</v>
      </c>
      <c r="L8" s="181">
        <f t="shared" si="2"/>
        <v>0</v>
      </c>
      <c r="M8" s="181">
        <f t="shared" si="2"/>
        <v>0</v>
      </c>
      <c r="N8" s="181">
        <f t="shared" si="2"/>
        <v>0</v>
      </c>
      <c r="O8" s="575">
        <f t="shared" si="2"/>
        <v>0</v>
      </c>
    </row>
    <row r="9" spans="1:15" s="179" customFormat="1" ht="12.75">
      <c r="A9" s="767"/>
      <c r="B9" s="770"/>
      <c r="C9" s="770">
        <v>1</v>
      </c>
      <c r="D9" s="415" t="s">
        <v>321</v>
      </c>
      <c r="E9" s="415">
        <v>90</v>
      </c>
      <c r="F9" s="415" t="s">
        <v>12</v>
      </c>
      <c r="G9" s="415" t="s">
        <v>12</v>
      </c>
      <c r="H9" s="415" t="s">
        <v>12</v>
      </c>
      <c r="I9" s="769" t="s">
        <v>10</v>
      </c>
      <c r="J9" s="180"/>
      <c r="K9" s="118">
        <f>E9*$J9/1000000</f>
        <v>0</v>
      </c>
      <c r="L9" s="87"/>
      <c r="M9" s="87"/>
      <c r="N9" s="88"/>
      <c r="O9" s="118"/>
    </row>
    <row r="10" spans="1:15" s="179" customFormat="1" ht="25.5">
      <c r="A10" s="767"/>
      <c r="B10" s="770"/>
      <c r="C10" s="770">
        <v>2</v>
      </c>
      <c r="D10" s="410" t="s">
        <v>322</v>
      </c>
      <c r="E10" s="415">
        <v>10</v>
      </c>
      <c r="F10" s="415" t="s">
        <v>12</v>
      </c>
      <c r="G10" s="415" t="s">
        <v>12</v>
      </c>
      <c r="H10" s="415" t="s">
        <v>12</v>
      </c>
      <c r="I10" s="769">
        <v>2.5</v>
      </c>
      <c r="J10" s="139"/>
      <c r="K10" s="118">
        <f>E10*$J10/1000000</f>
        <v>0</v>
      </c>
      <c r="L10" s="87"/>
      <c r="M10" s="87"/>
      <c r="N10" s="88"/>
      <c r="O10" s="118">
        <f>I10*$J10/1000000</f>
        <v>0</v>
      </c>
    </row>
    <row r="11" spans="1:15" s="179" customFormat="1" ht="12.75">
      <c r="A11" s="767"/>
      <c r="B11" s="778"/>
      <c r="C11" s="778">
        <v>3</v>
      </c>
      <c r="D11" s="779" t="s">
        <v>323</v>
      </c>
      <c r="E11" s="779">
        <v>0.4</v>
      </c>
      <c r="F11" s="779" t="s">
        <v>12</v>
      </c>
      <c r="G11" s="779" t="s">
        <v>12</v>
      </c>
      <c r="H11" s="779" t="s">
        <v>12</v>
      </c>
      <c r="I11" s="780">
        <v>2.5</v>
      </c>
      <c r="J11" s="182"/>
      <c r="K11" s="119">
        <f>E11*$J11/1000000</f>
        <v>0</v>
      </c>
      <c r="L11" s="58"/>
      <c r="M11" s="58"/>
      <c r="N11" s="72"/>
      <c r="O11" s="119">
        <f>I11*$J11/1000000</f>
        <v>0</v>
      </c>
    </row>
    <row r="12" spans="1:15" s="179" customFormat="1" ht="12.75">
      <c r="A12" s="767"/>
      <c r="B12" s="768" t="s">
        <v>3</v>
      </c>
      <c r="C12" s="768"/>
      <c r="D12" s="413" t="s">
        <v>324</v>
      </c>
      <c r="E12" s="415"/>
      <c r="F12" s="415"/>
      <c r="G12" s="415"/>
      <c r="H12" s="415"/>
      <c r="I12" s="769"/>
      <c r="J12" s="176">
        <f aca="true" t="shared" si="3" ref="J12:O12">J13+J14+J15</f>
        <v>0</v>
      </c>
      <c r="K12" s="177">
        <f t="shared" si="3"/>
        <v>0</v>
      </c>
      <c r="L12" s="178">
        <f t="shared" si="3"/>
        <v>0</v>
      </c>
      <c r="M12" s="178">
        <f t="shared" si="3"/>
        <v>0</v>
      </c>
      <c r="N12" s="178">
        <f t="shared" si="3"/>
        <v>0</v>
      </c>
      <c r="O12" s="177">
        <f t="shared" si="3"/>
        <v>0</v>
      </c>
    </row>
    <row r="13" spans="1:15" s="258" customFormat="1" ht="12.75">
      <c r="A13" s="775"/>
      <c r="B13" s="395"/>
      <c r="C13" s="395">
        <v>1</v>
      </c>
      <c r="D13" s="678" t="s">
        <v>325</v>
      </c>
      <c r="E13" s="381">
        <v>50</v>
      </c>
      <c r="F13" s="381" t="s">
        <v>12</v>
      </c>
      <c r="G13" s="381" t="s">
        <v>10</v>
      </c>
      <c r="H13" s="381" t="s">
        <v>10</v>
      </c>
      <c r="I13" s="510">
        <v>2000</v>
      </c>
      <c r="J13" s="267"/>
      <c r="K13" s="268">
        <f>E13*$J13/1000000</f>
        <v>0</v>
      </c>
      <c r="L13" s="269"/>
      <c r="M13" s="269"/>
      <c r="N13" s="270"/>
      <c r="O13" s="419">
        <f>I13*$J13/1000000</f>
        <v>0</v>
      </c>
    </row>
    <row r="14" spans="1:15" s="179" customFormat="1" ht="25.5">
      <c r="A14" s="767"/>
      <c r="B14" s="770"/>
      <c r="C14" s="770">
        <v>2</v>
      </c>
      <c r="D14" s="410" t="s">
        <v>326</v>
      </c>
      <c r="E14" s="415">
        <v>6</v>
      </c>
      <c r="F14" s="415" t="s">
        <v>12</v>
      </c>
      <c r="G14" s="415" t="s">
        <v>10</v>
      </c>
      <c r="H14" s="415" t="s">
        <v>10</v>
      </c>
      <c r="I14" s="511">
        <v>20</v>
      </c>
      <c r="J14" s="139"/>
      <c r="K14" s="118">
        <f>E14*$J14/1000000</f>
        <v>0</v>
      </c>
      <c r="L14" s="87"/>
      <c r="M14" s="87"/>
      <c r="N14" s="88"/>
      <c r="O14" s="419">
        <f>I14*$J14/1000000</f>
        <v>0</v>
      </c>
    </row>
    <row r="15" spans="1:15" s="179" customFormat="1" ht="25.5">
      <c r="A15" s="767"/>
      <c r="B15" s="778"/>
      <c r="C15" s="778">
        <v>3</v>
      </c>
      <c r="D15" s="781" t="s">
        <v>327</v>
      </c>
      <c r="E15" s="779">
        <v>0.6</v>
      </c>
      <c r="F15" s="779" t="s">
        <v>12</v>
      </c>
      <c r="G15" s="779" t="s">
        <v>10</v>
      </c>
      <c r="H15" s="779" t="s">
        <v>10</v>
      </c>
      <c r="I15" s="512">
        <v>20</v>
      </c>
      <c r="J15" s="182"/>
      <c r="K15" s="119">
        <f>E15*$J15/1000000</f>
        <v>0</v>
      </c>
      <c r="L15" s="58"/>
      <c r="M15" s="58"/>
      <c r="N15" s="72"/>
      <c r="O15" s="420">
        <f>I15*$J15/1000000</f>
        <v>0</v>
      </c>
    </row>
    <row r="16" spans="1:15" s="179" customFormat="1" ht="12.75">
      <c r="A16" s="767"/>
      <c r="B16" s="768" t="s">
        <v>4</v>
      </c>
      <c r="C16" s="768"/>
      <c r="D16" s="413" t="s">
        <v>328</v>
      </c>
      <c r="E16" s="415"/>
      <c r="F16" s="415"/>
      <c r="G16" s="415"/>
      <c r="H16" s="415"/>
      <c r="I16" s="782"/>
      <c r="J16" s="176">
        <f aca="true" t="shared" si="4" ref="J16:O16">J17+J18</f>
        <v>0</v>
      </c>
      <c r="K16" s="178">
        <f t="shared" si="4"/>
        <v>0</v>
      </c>
      <c r="L16" s="178">
        <f t="shared" si="4"/>
        <v>0</v>
      </c>
      <c r="M16" s="178">
        <f t="shared" si="4"/>
        <v>0</v>
      </c>
      <c r="N16" s="178">
        <f t="shared" si="4"/>
        <v>0</v>
      </c>
      <c r="O16" s="177">
        <f t="shared" si="4"/>
        <v>0</v>
      </c>
    </row>
    <row r="17" spans="1:15" s="179" customFormat="1" ht="25.5">
      <c r="A17" s="767"/>
      <c r="B17" s="770"/>
      <c r="C17" s="770">
        <v>1</v>
      </c>
      <c r="D17" s="415" t="s">
        <v>329</v>
      </c>
      <c r="E17" s="415" t="s">
        <v>12</v>
      </c>
      <c r="F17" s="415" t="s">
        <v>12</v>
      </c>
      <c r="G17" s="415" t="s">
        <v>12</v>
      </c>
      <c r="H17" s="415" t="s">
        <v>12</v>
      </c>
      <c r="I17" s="783">
        <v>3000</v>
      </c>
      <c r="J17" s="139"/>
      <c r="K17" s="87"/>
      <c r="L17" s="87"/>
      <c r="M17" s="87"/>
      <c r="N17" s="88"/>
      <c r="O17" s="118">
        <f>I17*$J17/1000000</f>
        <v>0</v>
      </c>
    </row>
    <row r="18" spans="1:15" s="179" customFormat="1" ht="12.75">
      <c r="A18" s="767"/>
      <c r="B18" s="784"/>
      <c r="C18" s="784">
        <v>2</v>
      </c>
      <c r="D18" s="417" t="s">
        <v>330</v>
      </c>
      <c r="E18" s="417" t="s">
        <v>12</v>
      </c>
      <c r="F18" s="417" t="s">
        <v>12</v>
      </c>
      <c r="G18" s="417" t="s">
        <v>12</v>
      </c>
      <c r="H18" s="417" t="s">
        <v>12</v>
      </c>
      <c r="I18" s="780">
        <v>50</v>
      </c>
      <c r="J18" s="182"/>
      <c r="K18" s="58"/>
      <c r="L18" s="58"/>
      <c r="M18" s="58"/>
      <c r="N18" s="72"/>
      <c r="O18" s="119">
        <f>I18*$J18/1000000</f>
        <v>0</v>
      </c>
    </row>
    <row r="19" spans="1:15" s="179" customFormat="1" ht="12.75">
      <c r="A19" s="767"/>
      <c r="B19" s="768" t="s">
        <v>5</v>
      </c>
      <c r="C19" s="768"/>
      <c r="D19" s="413" t="s">
        <v>331</v>
      </c>
      <c r="E19" s="415"/>
      <c r="F19" s="415"/>
      <c r="G19" s="415"/>
      <c r="H19" s="415"/>
      <c r="I19" s="769"/>
      <c r="J19" s="176">
        <f aca="true" t="shared" si="5" ref="J19:O19">J20+J21</f>
        <v>0</v>
      </c>
      <c r="K19" s="186">
        <f t="shared" si="5"/>
        <v>0</v>
      </c>
      <c r="L19" s="178">
        <f t="shared" si="5"/>
        <v>0</v>
      </c>
      <c r="M19" s="178">
        <f t="shared" si="5"/>
        <v>0</v>
      </c>
      <c r="N19" s="178">
        <f t="shared" si="5"/>
        <v>0</v>
      </c>
      <c r="O19" s="178">
        <f t="shared" si="5"/>
        <v>0</v>
      </c>
    </row>
    <row r="20" spans="1:15" s="179" customFormat="1" ht="12.75">
      <c r="A20" s="767"/>
      <c r="B20" s="770"/>
      <c r="C20" s="770">
        <v>1</v>
      </c>
      <c r="D20" s="415" t="s">
        <v>394</v>
      </c>
      <c r="E20" s="415">
        <v>0.3</v>
      </c>
      <c r="F20" s="415" t="s">
        <v>12</v>
      </c>
      <c r="G20" s="415" t="s">
        <v>12</v>
      </c>
      <c r="H20" s="415" t="s">
        <v>12</v>
      </c>
      <c r="I20" s="774">
        <v>0.3</v>
      </c>
      <c r="J20" s="139"/>
      <c r="K20" s="187">
        <f>E20*$J20/1000000</f>
        <v>0</v>
      </c>
      <c r="L20" s="87"/>
      <c r="M20" s="87"/>
      <c r="N20" s="88"/>
      <c r="O20" s="187">
        <f>I20*$J20/1000000</f>
        <v>0</v>
      </c>
    </row>
    <row r="21" spans="1:15" s="179" customFormat="1" ht="13.5" thickBot="1">
      <c r="A21" s="785"/>
      <c r="B21" s="786"/>
      <c r="C21" s="787">
        <v>2</v>
      </c>
      <c r="D21" s="788" t="s">
        <v>395</v>
      </c>
      <c r="E21" s="788">
        <v>0.1</v>
      </c>
      <c r="F21" s="789" t="s">
        <v>12</v>
      </c>
      <c r="G21" s="788" t="s">
        <v>12</v>
      </c>
      <c r="H21" s="788" t="s">
        <v>12</v>
      </c>
      <c r="I21" s="790">
        <v>0.1</v>
      </c>
      <c r="J21" s="183"/>
      <c r="K21" s="188">
        <f>E21*$J21/1000000</f>
        <v>0</v>
      </c>
      <c r="L21" s="93"/>
      <c r="M21" s="93"/>
      <c r="N21" s="184"/>
      <c r="O21" s="187">
        <f>I21*$J21/1000000</f>
        <v>0</v>
      </c>
    </row>
    <row r="22" spans="1:15" ht="13.5" thickBot="1">
      <c r="A22" s="99">
        <v>8</v>
      </c>
      <c r="B22" s="100"/>
      <c r="C22" s="100"/>
      <c r="D22" s="101" t="s">
        <v>315</v>
      </c>
      <c r="E22" s="101"/>
      <c r="F22" s="101"/>
      <c r="G22" s="101"/>
      <c r="H22" s="101"/>
      <c r="I22" s="105"/>
      <c r="J22" s="135"/>
      <c r="K22" s="115">
        <f>K4+K8+K12+K16+K19</f>
        <v>0</v>
      </c>
      <c r="L22" s="102">
        <f>L4+L8+L12+L16+L19</f>
        <v>0</v>
      </c>
      <c r="M22" s="102">
        <f>M4+M8+M12+M16+M19</f>
        <v>0</v>
      </c>
      <c r="N22" s="115">
        <f>N4+N8+N12+N16+N19</f>
        <v>0</v>
      </c>
      <c r="O22" s="117">
        <f>O4+O8+O12+O16+O19</f>
        <v>0</v>
      </c>
    </row>
  </sheetData>
  <sheetProtection/>
  <mergeCells count="2">
    <mergeCell ref="E1:I1"/>
    <mergeCell ref="K1:O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&amp;LPCDD/PCDF Inventory&amp;CReference Year: ___________________&amp;RCountry: ____________________</oddHeader>
    <oddFooter>&amp;L&amp;A&amp;C&amp;D&amp;RPage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 Chemicals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Heidelore Fiedler</dc:creator>
  <cp:keywords/>
  <dc:description/>
  <cp:lastModifiedBy>apriceputu</cp:lastModifiedBy>
  <cp:lastPrinted>2007-02-26T08:02:45Z</cp:lastPrinted>
  <dcterms:created xsi:type="dcterms:W3CDTF">2000-01-21T13:11:08Z</dcterms:created>
  <dcterms:modified xsi:type="dcterms:W3CDTF">2013-01-21T12:32:40Z</dcterms:modified>
  <cp:category/>
  <cp:version/>
  <cp:contentType/>
  <cp:contentStatus/>
</cp:coreProperties>
</file>