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20" windowWidth="19320" windowHeight="6555" tabRatio="665" activeTab="0"/>
  </bookViews>
  <sheets>
    <sheet name="Principal" sheetId="1" r:id="rId1"/>
    <sheet name="Groupe 1" sheetId="2" r:id="rId2"/>
    <sheet name="Groupe 2" sheetId="3" r:id="rId3"/>
    <sheet name="Groupe 3" sheetId="4" r:id="rId4"/>
    <sheet name="Groupe 4" sheetId="5" r:id="rId5"/>
    <sheet name="Groupe 5" sheetId="6" r:id="rId6"/>
    <sheet name="Groupe 6" sheetId="7" r:id="rId7"/>
    <sheet name="Groupe 7" sheetId="8" r:id="rId8"/>
    <sheet name="Groupe 8" sheetId="9" r:id="rId9"/>
    <sheet name="Groupe 9" sheetId="10" r:id="rId10"/>
    <sheet name="Groupe 10" sheetId="11" r:id="rId11"/>
  </sheets>
  <definedNames>
    <definedName name="Excel_BuiltIn_Print_Area_7">'Groupe 6'!$A:$XFD</definedName>
  </definedNames>
  <calcPr fullCalcOnLoad="1"/>
</workbook>
</file>

<file path=xl/sharedStrings.xml><?xml version="1.0" encoding="utf-8"?>
<sst xmlns="http://schemas.openxmlformats.org/spreadsheetml/2006/main" count="1505" uniqueCount="402">
  <si>
    <t>Émissions annuelles (g TEQ/a)</t>
  </si>
  <si>
    <t>Groupes</t>
  </si>
  <si>
    <t>Air</t>
  </si>
  <si>
    <t>Eau</t>
  </si>
  <si>
    <t>Sol</t>
  </si>
  <si>
    <t>Produits</t>
  </si>
  <si>
    <t>Résidus</t>
  </si>
  <si>
    <t>Incinération de déchets</t>
  </si>
  <si>
    <t>Production de métaux ferreux et non ferreux</t>
  </si>
  <si>
    <t>Production de produits minéraux</t>
  </si>
  <si>
    <t>Transport</t>
  </si>
  <si>
    <t>Procédés de combustion non contrôlés</t>
  </si>
  <si>
    <t>Production et usage de produits chimiques et de biens de consommation</t>
  </si>
  <si>
    <t>Divers</t>
  </si>
  <si>
    <t>Élimination</t>
  </si>
  <si>
    <t>1-10</t>
  </si>
  <si>
    <t>Total</t>
  </si>
  <si>
    <t>TOTAL GLOBAL DES EMISSIONS</t>
  </si>
  <si>
    <t>Voies de rejets potentiels  (µg TEQ/t)</t>
  </si>
  <si>
    <t>Production</t>
  </si>
  <si>
    <t>Émission annuelle</t>
  </si>
  <si>
    <t>t/a</t>
  </si>
  <si>
    <t>g TEQ/a</t>
  </si>
  <si>
    <t>Cat.</t>
  </si>
  <si>
    <t>Classe</t>
  </si>
  <si>
    <t>Cendres volantes</t>
  </si>
  <si>
    <t>Cendres résiduelles</t>
  </si>
  <si>
    <t>a</t>
  </si>
  <si>
    <t xml:space="preserve">Incinération de déchets solides municipaux </t>
  </si>
  <si>
    <t>NA</t>
  </si>
  <si>
    <t>Combustion contrôlée, SCPA minimal</t>
  </si>
  <si>
    <t>Combustion contrôlée, bon SCPA</t>
  </si>
  <si>
    <t>Combustion haute technologie, SCPA sophistiqué</t>
  </si>
  <si>
    <t>b</t>
  </si>
  <si>
    <t>Incinération de déchets dangereux</t>
  </si>
  <si>
    <t>c</t>
  </si>
  <si>
    <t>Incinération de déchets médicaux</t>
  </si>
  <si>
    <t>ND</t>
  </si>
  <si>
    <t>d</t>
  </si>
  <si>
    <t>Incinération de déchets de déchiquetage (fraction légère)</t>
  </si>
  <si>
    <t>e</t>
  </si>
  <si>
    <t>Incinération des boues d'épuration</t>
  </si>
  <si>
    <t>Fours anciens, batch, peu ou pas de SCPA</t>
  </si>
  <si>
    <t>f</t>
  </si>
  <si>
    <t>Incinération de déchets de bois et de biomasse</t>
  </si>
  <si>
    <t>g</t>
  </si>
  <si>
    <t>Incinération de carcasses d'animaux</t>
  </si>
  <si>
    <t>Production de métaux ferreux et non-ferreux</t>
  </si>
  <si>
    <t>Frittage de minerais de Fer</t>
  </si>
  <si>
    <t>Haute technologie, réduction des émissions</t>
  </si>
  <si>
    <t>Production de Coke</t>
  </si>
  <si>
    <t>Sans lavage des gaz</t>
  </si>
  <si>
    <t>Post-combustion / Elimination des poussières</t>
  </si>
  <si>
    <t>Usines et fonderies pour la production de Fer et d'acier</t>
  </si>
  <si>
    <t>Usines Fer et acier</t>
  </si>
  <si>
    <t>Ferrailles souillées, ferrailles préchauffées, contrôles limités</t>
  </si>
  <si>
    <t>Ferraille propre / Fer de haut fourneau, Postcombustion des fumées, filtre à manche</t>
  </si>
  <si>
    <t>Hauts fourneaux avec SCPA</t>
  </si>
  <si>
    <t>Fonderies</t>
  </si>
  <si>
    <t>Cubilot à air froid ou Cubilot à air chaud ou Cylindre rotatif, sans SCPA</t>
  </si>
  <si>
    <t>Cylindre rotatif – filtre à manche ou lavage</t>
  </si>
  <si>
    <t>Cubilot à air froid, filtre à manche ou lavage</t>
  </si>
  <si>
    <t>Cubilot à air chaud ou four à induction, filtre à manche ou lavage</t>
  </si>
  <si>
    <t>Unités de galvanisation à chaud</t>
  </si>
  <si>
    <t>Unités sans SCPA</t>
  </si>
  <si>
    <t>Unités sans étape de dégraissage, bon SCPA</t>
  </si>
  <si>
    <t>Unités avec étape de dégraissage, bon SCPA</t>
  </si>
  <si>
    <t>Production de Cuivre</t>
  </si>
  <si>
    <t>Cu secondaire – Technologie de base</t>
  </si>
  <si>
    <t>Cu secondaire – Bien contrôlé</t>
  </si>
  <si>
    <t>Cu secondaire – Contrôle optimisé pour PCDD/PCDF</t>
  </si>
  <si>
    <t>Fusion et coulage de Cu / alliages de Cu</t>
  </si>
  <si>
    <t>Cu primaire, bien contrôlé, avec quelques apports secondaires</t>
  </si>
  <si>
    <t>Fusion de Cu primaire propre sans apports de produits secondaires</t>
  </si>
  <si>
    <t>Production d'Aluminium</t>
  </si>
  <si>
    <t>Traitement de ferrailles d'Al, peu de traitement des matières premières, dépoussiérage simple</t>
  </si>
  <si>
    <t>Traitement de ferrailles, bon contrôle, filtre à manche, injection de chaux</t>
  </si>
  <si>
    <t>Procédé optimisé pour l'élimination des PCDD/PCDF</t>
  </si>
  <si>
    <t>Séchage de copeaux de tournage / fraisage (procédés simples)</t>
  </si>
  <si>
    <t>Déshuilage thermique, fours rotatifs, postcombustion, filtres à manche</t>
  </si>
  <si>
    <t>Production de Plomb</t>
  </si>
  <si>
    <t>Production de Pb primaire pur</t>
  </si>
  <si>
    <t>Production de Zinc</t>
  </si>
  <si>
    <t>Fourneau sans contrôle de poussières</t>
  </si>
  <si>
    <t>Fusion de Zinc et Production primaire de Zinc</t>
  </si>
  <si>
    <t>h</t>
  </si>
  <si>
    <t>Production de Laiton et de Bronze</t>
  </si>
  <si>
    <t>Deshuilage thermique des tournages</t>
  </si>
  <si>
    <t>Fours simple de fusion</t>
  </si>
  <si>
    <t>Ferrailles mixtes, four à induction, filtre à manche</t>
  </si>
  <si>
    <t>Équipements sophistiqués, apports propres, bon SCPA</t>
  </si>
  <si>
    <t>i</t>
  </si>
  <si>
    <t>Production de Magnésium</t>
  </si>
  <si>
    <t>Traitement thermique de MgO/C par Cl2, pas de traitements d'effluents, SCPA insuffisant</t>
  </si>
  <si>
    <t>Traitement thermique de MgO/C par Cl2, contrôle de pollution complet</t>
  </si>
  <si>
    <t>Procédé de réduction thermique</t>
  </si>
  <si>
    <t>j</t>
  </si>
  <si>
    <t>Production thermique de méttaux non-ferreux (ex: Ni)</t>
  </si>
  <si>
    <t>Ferraille contaminée, SCPA simple ou absent</t>
  </si>
  <si>
    <t>Ferraille propre, bon SCPA</t>
  </si>
  <si>
    <t>k</t>
  </si>
  <si>
    <t>Déchiqueteurs</t>
  </si>
  <si>
    <t>Usines de déchiquetage de métaux</t>
  </si>
  <si>
    <t>l</t>
  </si>
  <si>
    <t>Brûlage de câbles à l'air libre</t>
  </si>
  <si>
    <t>Brûlage de moteurs électriques, patins de freins, etc., postcombustion</t>
  </si>
  <si>
    <t>Voies de rejets potentiels  (µg TEQ/TJ</t>
  </si>
  <si>
    <t>Cendres produites</t>
  </si>
  <si>
    <t>TJ/a</t>
  </si>
  <si>
    <t>Génération d'électricité et chauffage</t>
  </si>
  <si>
    <t>Centrales à combustibles fossiles</t>
  </si>
  <si>
    <t>Combustible fossile / Chaudières à co-incinération de déchets</t>
  </si>
  <si>
    <t>Chaudières à charbon</t>
  </si>
  <si>
    <t>Chaudières à fuel lourd</t>
  </si>
  <si>
    <t>Centrales à pétrole de schistes bitumineux</t>
  </si>
  <si>
    <t>Chaudières à fuel léger / gaz naturel</t>
  </si>
  <si>
    <t>Chaudières à combustible fossile mixte</t>
  </si>
  <si>
    <t>Chaudières à bois propre</t>
  </si>
  <si>
    <t>Chaudières à paille</t>
  </si>
  <si>
    <t>Chaudières à bagasse, paille de riz, etc.</t>
  </si>
  <si>
    <t>Chaudières à biogaz/décharge, moteurs/turbines et torchères</t>
  </si>
  <si>
    <t>Chauffage et cuisine domestiques – Biomasse</t>
  </si>
  <si>
    <t>Poêles à bois contaminé / Biomasse</t>
  </si>
  <si>
    <t>Poêles à paille</t>
  </si>
  <si>
    <t>Poêles à charbon de bois</t>
  </si>
  <si>
    <t>Poêles rudimentaire à flamme libre (type 3-pierres ou bois vert)</t>
  </si>
  <si>
    <t>Poêles simples (bois vert)</t>
  </si>
  <si>
    <t>Chauffage domestique – Combustibles fossiles</t>
  </si>
  <si>
    <t>Poêles à charbon</t>
  </si>
  <si>
    <t>Poêles à tourbe</t>
  </si>
  <si>
    <t>Poêles à pétrole</t>
  </si>
  <si>
    <t>Fours à ciment</t>
  </si>
  <si>
    <t>Fours verticaux</t>
  </si>
  <si>
    <t>Anciens fours humides, température des filtres électrostatiques &gt; 300°C</t>
  </si>
  <si>
    <t>Fours humides, température des filtres électrostatiques/filtres tissés de 200 à 300 °C</t>
  </si>
  <si>
    <t>Fours humides, température des filtres électrostatiques/filtres en tissu &lt;200 °C et tout type de four sec avec préchauffage/précalcination, T&lt;200 °C</t>
  </si>
  <si>
    <t>Chaux</t>
  </si>
  <si>
    <t>Cyclone/sans contrôle de poussières, combustibles de mauvaise qualité ou contaminés</t>
  </si>
  <si>
    <t>Bonne réduction des poussières</t>
  </si>
  <si>
    <t>Brique</t>
  </si>
  <si>
    <t>Verres</t>
  </si>
  <si>
    <t>Cyclone/pas de contrôle de poussières, fuels contaminés ou de faible qualité</t>
  </si>
  <si>
    <t>Bonne réduction de poussières</t>
  </si>
  <si>
    <t>Céramiques</t>
  </si>
  <si>
    <t>Mélange d'asphalte</t>
  </si>
  <si>
    <t>Unité de mélange sans lavage des gaz</t>
  </si>
  <si>
    <t>Traitement de pétrole de schistes bitumineux</t>
  </si>
  <si>
    <t>Fractionnement thermique</t>
  </si>
  <si>
    <t>Pyrolyse de pétrole de schistes bitumineux</t>
  </si>
  <si>
    <t>Consommation</t>
  </si>
  <si>
    <t>t/a *</t>
  </si>
  <si>
    <t>Transports</t>
  </si>
  <si>
    <t>Moteurs 4-temps</t>
  </si>
  <si>
    <t>Carburant avec Pb</t>
  </si>
  <si>
    <t>Carburant sans Pb, sans catalyseur</t>
  </si>
  <si>
    <t>Carburant sans Pb, avec catalyseur</t>
  </si>
  <si>
    <t>Moteurs 2-temps</t>
  </si>
  <si>
    <t>Moteurs à diesel</t>
  </si>
  <si>
    <t>Moteurs à fuel lourd</t>
  </si>
  <si>
    <t>Tous types confondus</t>
  </si>
  <si>
    <t>* En supposant que la consommation est égale aux ventes</t>
  </si>
  <si>
    <t>L</t>
  </si>
  <si>
    <t>kg</t>
  </si>
  <si>
    <t>Essence</t>
  </si>
  <si>
    <t>Diesel</t>
  </si>
  <si>
    <t>Procédés de combustions non-contrôlées</t>
  </si>
  <si>
    <t>Brûlage de biomasse</t>
  </si>
  <si>
    <t>Feux de prairies et de savanes</t>
  </si>
  <si>
    <t>Brûlage de déchets et feux accidentels</t>
  </si>
  <si>
    <t>Feux accidentels dans maisons, usines</t>
  </si>
  <si>
    <t>Brûlage de déchets domestiques</t>
  </si>
  <si>
    <t>Feux accidentels dans véhicules (par véhicule)</t>
  </si>
  <si>
    <t>Production et utilisation de produits chimiques et grande consommation</t>
  </si>
  <si>
    <t>Usines de pâte et de papier *</t>
  </si>
  <si>
    <t>Effluents aqueux et produits</t>
  </si>
  <si>
    <t>Procédé Kraft, gaz Cl2, fibres non-ligneuses, impactés</t>
  </si>
  <si>
    <t>Procédé Kraft, ancienne technologie (Cl2)</t>
  </si>
  <si>
    <t>Procédé Kraft, technologie mixte</t>
  </si>
  <si>
    <t>Pâte à papier sulfite / papiers, ancienne technologie</t>
  </si>
  <si>
    <t>Procédé Kraft, technologie moderne (ClO2)</t>
  </si>
  <si>
    <t>Papiers sulfites, nouvelle technologie (ClO2, Totalement sans chlore)</t>
  </si>
  <si>
    <t>Pâte thermo-mécanique</t>
  </si>
  <si>
    <t>Papiers recyclés à partir de déchets de papiers contaminés</t>
  </si>
  <si>
    <t>Pâte recyclée / Papiers à partir de papiers modernes</t>
  </si>
  <si>
    <t>Usines de cuir</t>
  </si>
  <si>
    <t>Estimation d'émissions annuelles des usines de papier et de pâte à papier en utilisant les concentrations dans l'eau et dans les résidus</t>
  </si>
  <si>
    <t>Voies de rejets potentiels</t>
  </si>
  <si>
    <t>Effluents (L pour Eau)</t>
  </si>
  <si>
    <t>Effluents (t pour Boue)</t>
  </si>
  <si>
    <t>Eau (pg TEQ/L)</t>
  </si>
  <si>
    <t>Résidus (µg TEQ/t de boues)</t>
  </si>
  <si>
    <t>Industrie du papier et de la pâte à papier</t>
  </si>
  <si>
    <t>Effluents aqueux</t>
  </si>
  <si>
    <t>Papiers recyclés à partir de déchets de papiers contaminés *</t>
  </si>
  <si>
    <t>Séchage de biomasse</t>
  </si>
  <si>
    <t>Contrôle optimisé (par crémation)</t>
  </si>
  <si>
    <t>Ateliers de fumage</t>
  </si>
  <si>
    <t>Résidus de nettoyages à sec</t>
  </si>
  <si>
    <t>Textiles lourds, traités par Pentachlorophénol, etc.</t>
  </si>
  <si>
    <t>Textiles normaux</t>
  </si>
  <si>
    <t>Fumée de tabac</t>
  </si>
  <si>
    <t>Élimination/Décharge</t>
  </si>
  <si>
    <t>Boues / traitement de boues</t>
  </si>
  <si>
    <t>Compostage</t>
  </si>
  <si>
    <t>Élimination des huiles usagées</t>
  </si>
  <si>
    <t>Toutes fractions comprises</t>
  </si>
  <si>
    <t>Occurrence</t>
  </si>
  <si>
    <t>g TEQ identifiés</t>
  </si>
  <si>
    <t>(µg TEQ/t)</t>
  </si>
  <si>
    <t>(t)</t>
  </si>
  <si>
    <t>x indique la nécessité d'une évaluation spécifique au site</t>
  </si>
  <si>
    <t>x</t>
  </si>
  <si>
    <t>Taux de chlore faible, ex: Clophen A30, Aroclor 1242</t>
  </si>
  <si>
    <t>Taux de chlore moyen, ex: Clophen A40, Aroclor 1248</t>
  </si>
  <si>
    <t>Taux de chlore moyen, ex: Clophen A50, Aroclor 1254</t>
  </si>
  <si>
    <t>Taux de chlore élevé, ex: Clophen A60, Aroclor 1260</t>
  </si>
  <si>
    <t>Lixiviation</t>
  </si>
  <si>
    <t>Pas de lixiviation</t>
  </si>
  <si>
    <t>Dépôts de déchets / résidus des groupes 1 à 9</t>
  </si>
  <si>
    <t>Points Chauds</t>
  </si>
  <si>
    <t xml:space="preserve">Centrales à biomasse </t>
  </si>
  <si>
    <t>Entrer la masse des cendres ici</t>
  </si>
  <si>
    <t>µg TEQ/t cendres</t>
  </si>
  <si>
    <t>Pas de réduction des émissions  et utilisation de combustibles contaminés</t>
  </si>
  <si>
    <t xml:space="preserve">Groupes de sources  </t>
  </si>
  <si>
    <t>Catégories de sources</t>
  </si>
  <si>
    <t>Groupe</t>
  </si>
  <si>
    <t>Usines d'Aluminium primaire</t>
  </si>
  <si>
    <t>Récupération de câbles par voie thermique et Recyclage des produits électroniques</t>
  </si>
  <si>
    <t>Chaudières à tourbe</t>
  </si>
  <si>
    <t>Les révisions, modifications et informations nouvelles sont marquées en rouge.</t>
  </si>
  <si>
    <t>Fichier Excel révisé en Décembre 2012.</t>
  </si>
  <si>
    <t>Ferraille propre / Fer de haut fourneau ou ferraille souillée, FAE équipé de SCPA conçus pour  émission faible de PCDD/PCDF, Four à oxygène</t>
  </si>
  <si>
    <t>Production de Plomb à partir de ferraille contenant du PVC</t>
  </si>
  <si>
    <t>Poêles à co-combustion de charbon/déchet/biomasse</t>
  </si>
  <si>
    <t>Poêles à co-combustion de charbon fortement chlorée/déchet/biomasse</t>
  </si>
  <si>
    <t>Ethahnol, avec catalyseur</t>
  </si>
  <si>
    <t>Diésel ordinaire</t>
  </si>
  <si>
    <t>Biodiesel</t>
  </si>
  <si>
    <t>Facteurs de conversion : Volume --&gt; masse</t>
  </si>
  <si>
    <t>Chaudières de récupération aux liqueurs noires</t>
  </si>
  <si>
    <t>Chaudières à boue et/ou biomasse/écorce</t>
  </si>
  <si>
    <t>Chaudières à bois chargé de sel</t>
  </si>
  <si>
    <t>Pâte recyclée / Papier à partir de papiers modernes</t>
  </si>
  <si>
    <t>Produits chimiques inorganiques chlorés</t>
  </si>
  <si>
    <t>Production de chloralcalis par des anodes en graphite</t>
  </si>
  <si>
    <t>Production de chloralcalis par des électrodes en titane</t>
  </si>
  <si>
    <t>2a</t>
  </si>
  <si>
    <t>2b</t>
  </si>
  <si>
    <t>2c</t>
  </si>
  <si>
    <t>1a</t>
  </si>
  <si>
    <t>1b</t>
  </si>
  <si>
    <t>3a</t>
  </si>
  <si>
    <t>3b</t>
  </si>
  <si>
    <t>Chlorobenzenes</t>
  </si>
  <si>
    <t>PCB</t>
  </si>
  <si>
    <t>PCP</t>
  </si>
  <si>
    <t>PCP-Na</t>
  </si>
  <si>
    <t>2,4,5-T</t>
  </si>
  <si>
    <t>Chloronitrofen (CNP)</t>
  </si>
  <si>
    <t>P-Chloranil</t>
  </si>
  <si>
    <t>Violet 23</t>
  </si>
  <si>
    <t>Triclosan</t>
  </si>
  <si>
    <t>Produits chimiques aliphatiques chlorés</t>
  </si>
  <si>
    <t>Chambres de combustion EDC/VCM et EDC/VCM/PVC d'évacuation et de ventilation liquide (par tonne de VCM)</t>
  </si>
  <si>
    <t>Production de chlore élémentaire (par tonne d'ECU)</t>
  </si>
  <si>
    <t>Procédés de production de EDC/VCM et EDC/VCM/PVC (par tonne d'EDC)</t>
  </si>
  <si>
    <t>Catalyseur usé de EDC/VCM et EDC/VCM/PVC provenant des installations utilisant un catalyseur d'oxychloration à lit fixe (par tonne d'EDC)</t>
  </si>
  <si>
    <t>Avec catalyseur d'oxychloration à lit fixe</t>
  </si>
  <si>
    <t>Avec catalyseur d'oxychloration à lit fluidisé</t>
  </si>
  <si>
    <t>PVC seulement (par tonne de produit PVC)</t>
  </si>
  <si>
    <t>1,4-Dichlorobenzène</t>
  </si>
  <si>
    <t>Faible chloration, Clophen A30, Aroclor 1242</t>
  </si>
  <si>
    <t>Chloration moyenne, Clophen A40, Aroclor 1248</t>
  </si>
  <si>
    <t>Chloration moyenne,  Clophen A50, Aroclor 1254</t>
  </si>
  <si>
    <t>Chloration élevée, Clophen A60, Aroclor 1260</t>
  </si>
  <si>
    <t>PCP et PCP-Na</t>
  </si>
  <si>
    <t>2,4,5-T et 2,4,6-2,4,6-trichlorophénol</t>
  </si>
  <si>
    <t>2,4,6-trichlorophénol</t>
  </si>
  <si>
    <t>Technologies nouvelles</t>
  </si>
  <si>
    <t>Technologies anciennes</t>
  </si>
  <si>
    <t>Pentachloronitrobenzène (PCNB)</t>
  </si>
  <si>
    <t>2,4-D et dérivées</t>
  </si>
  <si>
    <t>Paraffines chlorées</t>
  </si>
  <si>
    <t>Chloration directe du phénol</t>
  </si>
  <si>
    <t>Chloration de l'hydroquinone avec purification minimale</t>
  </si>
  <si>
    <t>Chloration de l'hydroquinone avec purification modérée</t>
  </si>
  <si>
    <t>Chloration de l'hydroquinone avec purification avancée</t>
  </si>
  <si>
    <t>Colorants de phtalocyanine et pigments</t>
  </si>
  <si>
    <t>Cuivre de phthalocyanine</t>
  </si>
  <si>
    <t>Vert de phthalocyanine</t>
  </si>
  <si>
    <t>Colorants de dioxazine et pigments</t>
  </si>
  <si>
    <t>Bleu 106</t>
  </si>
  <si>
    <t>Bleu 108</t>
  </si>
  <si>
    <t>Autres produits chimiques chlorés et non chlorés (par tonne de produit)</t>
  </si>
  <si>
    <t>TiCl4 et TiO2</t>
  </si>
  <si>
    <t>Caprolactame</t>
  </si>
  <si>
    <t>Raffinage de pétrole</t>
  </si>
  <si>
    <t>Torchères (par TJ de carburant brûlé)</t>
  </si>
  <si>
    <t>Procédés de production (par tonne d'huile)</t>
  </si>
  <si>
    <t>Unité de reformage catalytique</t>
  </si>
  <si>
    <t>Unité de cokéfaction</t>
  </si>
  <si>
    <t>Traitement des eaux usées de raffinerie à l'échelle</t>
  </si>
  <si>
    <t>Entrer décharge d'eau en L</t>
  </si>
  <si>
    <t>Entrer le décharge d'eau en L ici</t>
  </si>
  <si>
    <t>Entrer la masse de résidus en tonnes ici</t>
  </si>
  <si>
    <t>Usines de textile (par tonne de textile)</t>
  </si>
  <si>
    <t>Produits chimiques et grande consommation</t>
  </si>
  <si>
    <t>Technologies milieu de gamme</t>
  </si>
  <si>
    <t>Technologies bas de gamme</t>
  </si>
  <si>
    <t>Technologies non-MTD milieu de gamme</t>
  </si>
  <si>
    <t>Technologies MTD haut de gamme</t>
  </si>
  <si>
    <t>Technologies haut de gamme</t>
  </si>
  <si>
    <t>Technologies haut de gamme*</t>
  </si>
  <si>
    <t>* Emissions des résidus de EDC/VCM, EDC/VCM/PVC et PVC-seulement par les installations avec technologies haut de gamme (solides venant du traitement des eaux usées et/ou  catalyseur usé) uniquement si les solides ne sont pas incinérés</t>
  </si>
  <si>
    <t>Combustibles contaminés</t>
  </si>
  <si>
    <t>Combustible modérément contaminé</t>
  </si>
  <si>
    <t>Combustible propre</t>
  </si>
  <si>
    <t>Combustibles propres, pas de postcombustion</t>
  </si>
  <si>
    <t>Combustibles propres, postcombustion</t>
  </si>
  <si>
    <t>Déchets dangereux</t>
  </si>
  <si>
    <t>Déchets mixtes</t>
  </si>
  <si>
    <t>Déchets ménagers</t>
  </si>
  <si>
    <t>Intrants urbaines et industrielles</t>
  </si>
  <si>
    <t>Intrants mixtes domestiques</t>
  </si>
  <si>
    <t>Eaux usées mixtes domestiques et industrielles</t>
  </si>
  <si>
    <t>Eaux usées urbain et péri-urbain</t>
  </si>
  <si>
    <t>Compost propre</t>
  </si>
  <si>
    <t>Entrer décharge d'eau en m3</t>
  </si>
  <si>
    <t>m</t>
  </si>
  <si>
    <t>Sites contaminés et Points chauds</t>
  </si>
  <si>
    <t>sites de production de chlore</t>
  </si>
  <si>
    <t>Production de chlore-alcali</t>
  </si>
  <si>
    <r>
      <t>Le processus de Leblanc et production chlore/blanchiment</t>
    </r>
    <r>
      <rPr>
        <sz val="11"/>
        <rFont val="Calibri"/>
        <family val="2"/>
      </rPr>
      <t xml:space="preserve">  </t>
    </r>
  </si>
  <si>
    <t>Sites de production de composés organiques chlorés</t>
  </si>
  <si>
    <t>Sites de production de chlorophénol</t>
  </si>
  <si>
    <t>Ancien production de lindane, où les isomères de déchets du HCH ont été recyclés</t>
  </si>
  <si>
    <t>Anciens sites de production d'autres produits chimiques suspectés de contenir des PCDD / PCDF</t>
  </si>
  <si>
    <t>Sites de production de solvants chlorés et autres "déchets HCB"</t>
  </si>
  <si>
    <t>(Ancien) PCB et production de matériaux/équipement contenant du PCB</t>
  </si>
  <si>
    <t>Sites d'application de PCDD/PCDF contenant des pesticides et produits chimiques</t>
  </si>
  <si>
    <t>Sites de fabrication et traitement de bois</t>
  </si>
  <si>
    <t>Usines de textile et du cuir</t>
  </si>
  <si>
    <t>Utilisation de PCB</t>
  </si>
  <si>
    <t>Utilisation de chlore pour production de métaux et produits chimiques inorganiques</t>
  </si>
  <si>
    <t>Incinérateurs de déchets</t>
  </si>
  <si>
    <t>Industries des métaux</t>
  </si>
  <si>
    <t>Accidents par le feu</t>
  </si>
  <si>
    <t>Dragage de sédiments et des plaines inondables contaminées</t>
  </si>
  <si>
    <t>Sites d'extraction de kaolin ou d’argile figuline</t>
  </si>
  <si>
    <t>* Dans certains cas (par exemple, les fours Waelz) les facteurs d'émission  pour les résidus peuvent être élevés plus que 2,000 µg TEQ/t de zinc</t>
  </si>
  <si>
    <t>Procédé Kraft, gaz Cl2, fibres non-ligneuses, impacté</t>
  </si>
  <si>
    <t>Incinération des déchets</t>
  </si>
  <si>
    <t>Production d’électricité et  chauffage</t>
  </si>
  <si>
    <t>Identification de Points Noirs Potentiels</t>
  </si>
  <si>
    <t>Technologie de combustion sans SCPA</t>
  </si>
  <si>
    <t>Combustion contrôlée avec SCPA minimal</t>
  </si>
  <si>
    <t>Système de contrôle de la pollution atmosphérique</t>
  </si>
  <si>
    <t>*SCPA :</t>
  </si>
  <si>
    <t>Technologie de combustion sans SCPA*</t>
  </si>
  <si>
    <t>Combustion en batch non contrôlée et sans SCPA</t>
  </si>
  <si>
    <t>Combustion en batch contrôlée mais sans SCPA</t>
  </si>
  <si>
    <t>Combustion en batch contrôlée avec SCPA</t>
  </si>
  <si>
    <t>Combustion haute technologie et SCPA sophistiqué</t>
  </si>
  <si>
    <t>Combustion en batch contrôlée avec pas ou peu de SCPA</t>
  </si>
  <si>
    <t>Fours modernes, continus, peu de SCPA</t>
  </si>
  <si>
    <t>Fours de haute technologie, SCPA complet</t>
  </si>
  <si>
    <t>Fous de haute technologie, SCPA complet</t>
  </si>
  <si>
    <t>Forte utilisation de déchets recyclés et contaminés par les huiles, pas de SCPA</t>
  </si>
  <si>
    <t>Faible utilisation de déchets recyclés,  SCPA</t>
  </si>
  <si>
    <t>Production de Plomb à partir de ferraille sans PVC, peu de SCPA</t>
  </si>
  <si>
    <t>Production de Plomb à partir de ferraille sans PVC dans des fours modernes, avec SCPA y compris lavage des gaz</t>
  </si>
  <si>
    <t>Briquetage à chaud / Fours rotatifs, contrôle basiques*</t>
  </si>
  <si>
    <t>Idem avec contrôle complet des émissions*</t>
  </si>
  <si>
    <t>Brûlage de cartes de circuits imprimés à l'air libre</t>
  </si>
  <si>
    <t>Four de base avec postcombustion, lavage des fumées</t>
  </si>
  <si>
    <t>Combustion de gaz des décharges d'ordures ménagères</t>
  </si>
  <si>
    <t>Poêles à bois / biomasse non contaminé</t>
  </si>
  <si>
    <t>Poêles à gaz naturel ou GPL</t>
  </si>
  <si>
    <t>Pas de réduction des émissions et utilisation de fuels non-contaminés / Reduction des émissions en place et utilisation de n'importe quel type de fuel / Pas de réduction des émissions en place mais contrôle du procédé</t>
  </si>
  <si>
    <t>Unité de mélange avec filtre en tissu, lavage des gaz</t>
  </si>
  <si>
    <t>Brûlage de résidus agricoles et de chaume dans les champs, mauvaises conditions de combustion</t>
  </si>
  <si>
    <t>Brûlage de résidus agricoles, bonnes conditions de combustion</t>
  </si>
  <si>
    <t>Brûlage de canne à sucre sur pied</t>
  </si>
  <si>
    <t>Incendies de forêts</t>
  </si>
  <si>
    <t>Feux de décharge (déchets compactés, humides, haute teneur en carbone organique)</t>
  </si>
  <si>
    <t>Brûlage à l'air libre de bois (bois de construction/démolition)</t>
  </si>
  <si>
    <t>Chaudières (par tonne de pâte ADt)</t>
  </si>
  <si>
    <t>Fabrication de produits chimiques aromatiques chlorés (par tonne de produit)</t>
  </si>
  <si>
    <t>Combustible hautement contaminé (traité au PCP)</t>
  </si>
  <si>
    <t xml:space="preserve">Crématorium </t>
  </si>
  <si>
    <t xml:space="preserve">Pas de contrôle </t>
  </si>
  <si>
    <r>
      <rPr>
        <sz val="10"/>
        <color indexed="10"/>
        <rFont val="Times New Roman"/>
        <family val="1"/>
      </rPr>
      <t xml:space="preserve">Contrôle moyen </t>
    </r>
    <r>
      <rPr>
        <sz val="10"/>
        <color indexed="10"/>
        <rFont val="Times New Roman"/>
        <family val="1"/>
      </rPr>
      <t>ou crémations à l'air libre</t>
    </r>
  </si>
  <si>
    <t>Décharges, dépôts de déchets et friche minière</t>
  </si>
  <si>
    <t>Intrants mixtes domestiques et industriels</t>
  </si>
  <si>
    <t xml:space="preserve">   Pas d'évacuation de boues</t>
  </si>
  <si>
    <t xml:space="preserve">   Avec évacuation de boues</t>
  </si>
  <si>
    <t>Élimination des eaux usées dans les cours d'eau</t>
  </si>
  <si>
    <t>Zones rurales</t>
  </si>
  <si>
    <t>Déchets organiques séparés</t>
  </si>
  <si>
    <t>Cigare (par million unités)</t>
  </si>
  <si>
    <t>Cigarette (par million unités)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</si>
</sst>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"/>
    <numFmt numFmtId="182" formatCode="0.0000"/>
    <numFmt numFmtId="183" formatCode="#,##0.0"/>
    <numFmt numFmtId="184" formatCode="#,##0.000"/>
  </numFmts>
  <fonts count="69">
    <font>
      <sz val="10"/>
      <name val="Times New Roman"/>
      <family val="1"/>
    </font>
    <font>
      <sz val="10"/>
      <name val="Arial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i/>
      <sz val="10"/>
      <color indexed="10"/>
      <name val="Times New Roman"/>
      <family val="1"/>
    </font>
    <font>
      <i/>
      <sz val="10"/>
      <color indexed="52"/>
      <name val="Times New Roman"/>
      <family val="1"/>
    </font>
    <font>
      <sz val="11"/>
      <name val="Calibri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3"/>
      <name val="Times New Roman"/>
      <family val="1"/>
    </font>
    <font>
      <b/>
      <i/>
      <sz val="10"/>
      <color indexed="49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9" tint="-0.24997000396251678"/>
      <name val="Times New Roman"/>
      <family val="1"/>
    </font>
    <font>
      <i/>
      <sz val="10"/>
      <color theme="9" tint="-0.24997000396251678"/>
      <name val="Times New Roman"/>
      <family val="1"/>
    </font>
    <font>
      <b/>
      <i/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ck">
        <color indexed="8"/>
      </left>
      <right style="medium">
        <color indexed="8"/>
      </right>
      <top style="medium"/>
      <bottom style="thin"/>
    </border>
    <border>
      <left style="thick">
        <color indexed="8"/>
      </left>
      <right style="medium"/>
      <top style="medium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59">
    <xf numFmtId="0" fontId="0" fillId="0" borderId="0" xfId="0" applyAlignment="1">
      <alignment/>
    </xf>
    <xf numFmtId="0" fontId="0" fillId="0" borderId="0" xfId="0" applyAlignment="1">
      <alignment wrapText="1"/>
    </xf>
    <xf numFmtId="180" fontId="2" fillId="0" borderId="10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1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14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3" fontId="6" fillId="34" borderId="21" xfId="0" applyNumberFormat="1" applyFont="1" applyFill="1" applyBorder="1" applyAlignment="1">
      <alignment vertical="top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3" fontId="0" fillId="34" borderId="21" xfId="0" applyNumberForma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34" borderId="18" xfId="0" applyNumberFormat="1" applyFill="1" applyBorder="1" applyAlignment="1">
      <alignment vertical="center" wrapText="1"/>
    </xf>
    <xf numFmtId="3" fontId="0" fillId="0" borderId="16" xfId="0" applyNumberFormat="1" applyBorder="1" applyAlignment="1">
      <alignment vertical="center" wrapText="1"/>
    </xf>
    <xf numFmtId="0" fontId="6" fillId="0" borderId="22" xfId="0" applyFont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3" fontId="0" fillId="34" borderId="18" xfId="0" applyNumberFormat="1" applyFill="1" applyBorder="1" applyAlignment="1">
      <alignment vertical="top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3" fontId="0" fillId="34" borderId="25" xfId="0" applyNumberFormat="1" applyFill="1" applyBorder="1" applyAlignment="1">
      <alignment vertical="center" wrapText="1"/>
    </xf>
    <xf numFmtId="0" fontId="6" fillId="35" borderId="26" xfId="0" applyFont="1" applyFill="1" applyBorder="1" applyAlignment="1">
      <alignment wrapText="1"/>
    </xf>
    <xf numFmtId="0" fontId="6" fillId="35" borderId="27" xfId="0" applyFont="1" applyFill="1" applyBorder="1" applyAlignment="1">
      <alignment horizontal="center" wrapText="1"/>
    </xf>
    <xf numFmtId="0" fontId="6" fillId="35" borderId="27" xfId="0" applyFont="1" applyFill="1" applyBorder="1" applyAlignment="1">
      <alignment wrapText="1"/>
    </xf>
    <xf numFmtId="0" fontId="6" fillId="35" borderId="28" xfId="0" applyFont="1" applyFill="1" applyBorder="1" applyAlignment="1">
      <alignment wrapText="1"/>
    </xf>
    <xf numFmtId="3" fontId="6" fillId="35" borderId="29" xfId="0" applyNumberFormat="1" applyFont="1" applyFill="1" applyBorder="1" applyAlignment="1">
      <alignment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3" fontId="6" fillId="34" borderId="21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34" borderId="21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31" xfId="0" applyBorder="1" applyAlignment="1">
      <alignment vertical="center"/>
    </xf>
    <xf numFmtId="3" fontId="0" fillId="34" borderId="18" xfId="0" applyNumberForma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" fontId="10" fillId="34" borderId="21" xfId="0" applyNumberFormat="1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3" fontId="11" fillId="34" borderId="21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" fontId="0" fillId="34" borderId="18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3" fontId="0" fillId="0" borderId="20" xfId="0" applyNumberForma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0" fillId="34" borderId="21" xfId="0" applyNumberFormat="1" applyFill="1" applyBorder="1" applyAlignment="1">
      <alignment horizontal="right" vertical="center"/>
    </xf>
    <xf numFmtId="4" fontId="0" fillId="0" borderId="30" xfId="0" applyNumberForma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4" fontId="0" fillId="0" borderId="31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34" borderId="18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183" fontId="0" fillId="0" borderId="30" xfId="0" applyNumberForma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32" xfId="0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/>
    </xf>
    <xf numFmtId="0" fontId="6" fillId="35" borderId="26" xfId="0" applyFont="1" applyFill="1" applyBorder="1" applyAlignment="1">
      <alignment/>
    </xf>
    <xf numFmtId="0" fontId="6" fillId="35" borderId="27" xfId="0" applyFont="1" applyFill="1" applyBorder="1" applyAlignment="1">
      <alignment/>
    </xf>
    <xf numFmtId="0" fontId="6" fillId="35" borderId="28" xfId="0" applyFont="1" applyFill="1" applyBorder="1" applyAlignment="1">
      <alignment/>
    </xf>
    <xf numFmtId="3" fontId="6" fillId="35" borderId="29" xfId="0" applyNumberFormat="1" applyFont="1" applyFill="1" applyBorder="1" applyAlignment="1">
      <alignment/>
    </xf>
    <xf numFmtId="0" fontId="6" fillId="36" borderId="21" xfId="0" applyFont="1" applyFill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0" fillId="0" borderId="32" xfId="0" applyBorder="1" applyAlignment="1">
      <alignment/>
    </xf>
    <xf numFmtId="0" fontId="6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3" fontId="6" fillId="34" borderId="21" xfId="0" applyNumberFormat="1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3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0" xfId="0" applyFont="1" applyBorder="1" applyAlignment="1">
      <alignment wrapText="1"/>
    </xf>
    <xf numFmtId="3" fontId="0" fillId="34" borderId="2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3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3" fontId="0" fillId="34" borderId="18" xfId="0" applyNumberForma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34" xfId="0" applyFont="1" applyBorder="1" applyAlignment="1">
      <alignment wrapText="1"/>
    </xf>
    <xf numFmtId="3" fontId="6" fillId="34" borderId="21" xfId="0" applyNumberFormat="1" applyFont="1" applyFill="1" applyBorder="1" applyAlignment="1">
      <alignment wrapText="1"/>
    </xf>
    <xf numFmtId="3" fontId="0" fillId="0" borderId="20" xfId="0" applyNumberFormat="1" applyFill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3" fontId="5" fillId="0" borderId="20" xfId="0" applyNumberFormat="1" applyFont="1" applyFill="1" applyBorder="1" applyAlignment="1">
      <alignment wrapText="1"/>
    </xf>
    <xf numFmtId="183" fontId="5" fillId="0" borderId="20" xfId="0" applyNumberFormat="1" applyFont="1" applyFill="1" applyBorder="1" applyAlignment="1">
      <alignment wrapText="1"/>
    </xf>
    <xf numFmtId="183" fontId="5" fillId="0" borderId="17" xfId="0" applyNumberFormat="1" applyFont="1" applyFill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5" fillId="0" borderId="30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vertical="center" wrapText="1"/>
    </xf>
    <xf numFmtId="3" fontId="0" fillId="34" borderId="21" xfId="0" applyNumberFormat="1" applyFont="1" applyFill="1" applyBorder="1" applyAlignment="1">
      <alignment vertical="center" wrapText="1"/>
    </xf>
    <xf numFmtId="3" fontId="0" fillId="34" borderId="21" xfId="0" applyNumberFormat="1" applyFont="1" applyFill="1" applyBorder="1" applyAlignment="1">
      <alignment wrapText="1"/>
    </xf>
    <xf numFmtId="0" fontId="6" fillId="35" borderId="13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39" xfId="0" applyFont="1" applyFill="1" applyBorder="1" applyAlignment="1">
      <alignment/>
    </xf>
    <xf numFmtId="3" fontId="6" fillId="35" borderId="2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34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30" xfId="0" applyFont="1" applyBorder="1" applyAlignment="1">
      <alignment/>
    </xf>
    <xf numFmtId="3" fontId="0" fillId="34" borderId="21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Font="1" applyBorder="1" applyAlignment="1">
      <alignment/>
    </xf>
    <xf numFmtId="3" fontId="0" fillId="34" borderId="18" xfId="0" applyNumberFormat="1" applyFill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3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vertical="top" wrapText="1"/>
    </xf>
    <xf numFmtId="2" fontId="0" fillId="0" borderId="16" xfId="0" applyNumberFormat="1" applyBorder="1" applyAlignment="1">
      <alignment/>
    </xf>
    <xf numFmtId="0" fontId="5" fillId="0" borderId="31" xfId="0" applyFont="1" applyBorder="1" applyAlignment="1">
      <alignment/>
    </xf>
    <xf numFmtId="0" fontId="5" fillId="0" borderId="17" xfId="0" applyFont="1" applyBorder="1" applyAlignment="1">
      <alignment/>
    </xf>
    <xf numFmtId="181" fontId="0" fillId="0" borderId="16" xfId="0" applyNumberFormat="1" applyBorder="1" applyAlignment="1">
      <alignment/>
    </xf>
    <xf numFmtId="0" fontId="0" fillId="0" borderId="19" xfId="0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7" xfId="0" applyFill="1" applyBorder="1" applyAlignment="1">
      <alignment/>
    </xf>
    <xf numFmtId="0" fontId="6" fillId="35" borderId="14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13" xfId="0" applyBorder="1" applyAlignment="1">
      <alignment/>
    </xf>
    <xf numFmtId="3" fontId="0" fillId="34" borderId="25" xfId="0" applyNumberFormat="1" applyFont="1" applyFill="1" applyBorder="1" applyAlignment="1">
      <alignment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19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3" fontId="6" fillId="34" borderId="21" xfId="0" applyNumberFormat="1" applyFont="1" applyFill="1" applyBorder="1" applyAlignment="1">
      <alignment vertical="top"/>
    </xf>
    <xf numFmtId="0" fontId="0" fillId="0" borderId="30" xfId="0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3" fontId="5" fillId="0" borderId="3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34" borderId="25" xfId="0" applyNumberFormat="1" applyFill="1" applyBorder="1" applyAlignment="1">
      <alignment vertical="center"/>
    </xf>
    <xf numFmtId="0" fontId="6" fillId="35" borderId="13" xfId="0" applyFont="1" applyFill="1" applyBorder="1" applyAlignment="1">
      <alignment vertical="top"/>
    </xf>
    <xf numFmtId="0" fontId="6" fillId="35" borderId="14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6" fillId="36" borderId="4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9" fillId="36" borderId="21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6" fillId="34" borderId="21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0" fontId="6" fillId="36" borderId="45" xfId="0" applyFont="1" applyFill="1" applyBorder="1" applyAlignment="1">
      <alignment horizontal="center"/>
    </xf>
    <xf numFmtId="3" fontId="6" fillId="34" borderId="21" xfId="0" applyNumberFormat="1" applyFont="1" applyFill="1" applyBorder="1" applyAlignment="1">
      <alignment horizontal="right"/>
    </xf>
    <xf numFmtId="181" fontId="8" fillId="36" borderId="21" xfId="0" applyNumberFormat="1" applyFont="1" applyFill="1" applyBorder="1" applyAlignment="1">
      <alignment horizontal="right"/>
    </xf>
    <xf numFmtId="3" fontId="0" fillId="34" borderId="21" xfId="0" applyNumberFormat="1" applyFont="1" applyFill="1" applyBorder="1" applyAlignment="1">
      <alignment horizontal="right" vertical="center"/>
    </xf>
    <xf numFmtId="3" fontId="0" fillId="34" borderId="0" xfId="0" applyNumberFormat="1" applyFont="1" applyFill="1" applyBorder="1" applyAlignment="1">
      <alignment horizontal="right" vertical="center"/>
    </xf>
    <xf numFmtId="181" fontId="9" fillId="36" borderId="21" xfId="0" applyNumberFormat="1" applyFont="1" applyFill="1" applyBorder="1" applyAlignment="1">
      <alignment horizontal="right" vertical="center"/>
    </xf>
    <xf numFmtId="3" fontId="0" fillId="34" borderId="21" xfId="0" applyNumberFormat="1" applyFon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right"/>
    </xf>
    <xf numFmtId="3" fontId="0" fillId="34" borderId="25" xfId="0" applyNumberFormat="1" applyFont="1" applyFill="1" applyBorder="1" applyAlignment="1">
      <alignment horizontal="right"/>
    </xf>
    <xf numFmtId="3" fontId="0" fillId="34" borderId="14" xfId="0" applyNumberFormat="1" applyFont="1" applyFill="1" applyBorder="1" applyAlignment="1">
      <alignment horizontal="right"/>
    </xf>
    <xf numFmtId="181" fontId="9" fillId="36" borderId="25" xfId="0" applyNumberFormat="1" applyFont="1" applyFill="1" applyBorder="1" applyAlignment="1">
      <alignment horizontal="right" vertical="center"/>
    </xf>
    <xf numFmtId="0" fontId="6" fillId="36" borderId="39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3" fontId="0" fillId="34" borderId="21" xfId="0" applyNumberFormat="1" applyFill="1" applyBorder="1" applyAlignment="1">
      <alignment vertical="top" wrapText="1"/>
    </xf>
    <xf numFmtId="0" fontId="0" fillId="0" borderId="31" xfId="0" applyBorder="1" applyAlignment="1">
      <alignment horizontal="center" vertical="center" wrapText="1"/>
    </xf>
    <xf numFmtId="3" fontId="0" fillId="34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horizontal="center" vertical="top" wrapText="1"/>
    </xf>
    <xf numFmtId="3" fontId="0" fillId="34" borderId="18" xfId="0" applyNumberFormat="1" applyFont="1" applyFill="1" applyBorder="1" applyAlignment="1">
      <alignment vertical="top" wrapText="1"/>
    </xf>
    <xf numFmtId="3" fontId="0" fillId="0" borderId="20" xfId="0" applyNumberFormat="1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vertical="top" wrapText="1"/>
    </xf>
    <xf numFmtId="3" fontId="0" fillId="0" borderId="17" xfId="0" applyNumberFormat="1" applyFill="1" applyBorder="1" applyAlignment="1">
      <alignment horizontal="right" vertical="top" wrapText="1"/>
    </xf>
    <xf numFmtId="0" fontId="0" fillId="0" borderId="13" xfId="0" applyBorder="1" applyAlignment="1">
      <alignment vertical="top" wrapText="1"/>
    </xf>
    <xf numFmtId="3" fontId="0" fillId="34" borderId="25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46" xfId="0" applyFont="1" applyBorder="1" applyAlignment="1">
      <alignment horizontal="center" vertical="top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6" fillId="0" borderId="16" xfId="0" applyFont="1" applyBorder="1" applyAlignment="1">
      <alignment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80" fontId="2" fillId="0" borderId="50" xfId="0" applyNumberFormat="1" applyFont="1" applyBorder="1" applyAlignment="1">
      <alignment/>
    </xf>
    <xf numFmtId="180" fontId="2" fillId="0" borderId="51" xfId="0" applyNumberFormat="1" applyFont="1" applyBorder="1" applyAlignment="1">
      <alignment/>
    </xf>
    <xf numFmtId="180" fontId="2" fillId="0" borderId="52" xfId="0" applyNumberFormat="1" applyFont="1" applyBorder="1" applyAlignment="1">
      <alignment/>
    </xf>
    <xf numFmtId="180" fontId="2" fillId="0" borderId="53" xfId="0" applyNumberFormat="1" applyFont="1" applyBorder="1" applyAlignment="1">
      <alignment/>
    </xf>
    <xf numFmtId="2" fontId="2" fillId="0" borderId="54" xfId="0" applyNumberFormat="1" applyFont="1" applyBorder="1" applyAlignment="1">
      <alignment/>
    </xf>
    <xf numFmtId="180" fontId="4" fillId="35" borderId="55" xfId="0" applyNumberFormat="1" applyFont="1" applyFill="1" applyBorder="1" applyAlignment="1">
      <alignment/>
    </xf>
    <xf numFmtId="180" fontId="4" fillId="35" borderId="56" xfId="0" applyNumberFormat="1" applyFont="1" applyFill="1" applyBorder="1" applyAlignment="1">
      <alignment/>
    </xf>
    <xf numFmtId="180" fontId="4" fillId="35" borderId="57" xfId="0" applyNumberFormat="1" applyFont="1" applyFill="1" applyBorder="1" applyAlignment="1">
      <alignment/>
    </xf>
    <xf numFmtId="0" fontId="3" fillId="0" borderId="58" xfId="0" applyFont="1" applyBorder="1" applyAlignment="1">
      <alignment wrapText="1"/>
    </xf>
    <xf numFmtId="0" fontId="3" fillId="0" borderId="58" xfId="0" applyFont="1" applyFill="1" applyBorder="1" applyAlignment="1">
      <alignment wrapText="1"/>
    </xf>
    <xf numFmtId="0" fontId="3" fillId="0" borderId="59" xfId="0" applyFont="1" applyBorder="1" applyAlignment="1">
      <alignment wrapText="1"/>
    </xf>
    <xf numFmtId="0" fontId="4" fillId="35" borderId="60" xfId="0" applyFont="1" applyFill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8" fillId="0" borderId="6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6" fillId="34" borderId="62" xfId="0" applyNumberFormat="1" applyFont="1" applyFill="1" applyBorder="1" applyAlignment="1">
      <alignment horizontal="center" vertical="center" wrapText="1"/>
    </xf>
    <xf numFmtId="0" fontId="6" fillId="34" borderId="58" xfId="0" applyNumberFormat="1" applyFont="1" applyFill="1" applyBorder="1" applyAlignment="1">
      <alignment horizontal="center" vertical="center" wrapText="1"/>
    </xf>
    <xf numFmtId="0" fontId="6" fillId="34" borderId="63" xfId="0" applyNumberFormat="1" applyFont="1" applyFill="1" applyBorder="1" applyAlignment="1">
      <alignment horizontal="center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center" vertical="center" wrapText="1"/>
    </xf>
    <xf numFmtId="0" fontId="6" fillId="0" borderId="68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6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6" fillId="0" borderId="70" xfId="0" applyFont="1" applyBorder="1" applyAlignment="1">
      <alignment vertical="top" wrapText="1"/>
    </xf>
    <xf numFmtId="0" fontId="0" fillId="0" borderId="71" xfId="0" applyBorder="1" applyAlignment="1">
      <alignment vertical="center" wrapText="1"/>
    </xf>
    <xf numFmtId="0" fontId="0" fillId="0" borderId="72" xfId="0" applyBorder="1" applyAlignment="1">
      <alignment vertical="center" wrapText="1"/>
    </xf>
    <xf numFmtId="0" fontId="6" fillId="0" borderId="70" xfId="0" applyFont="1" applyBorder="1" applyAlignment="1">
      <alignment horizontal="left" vertical="top" wrapText="1"/>
    </xf>
    <xf numFmtId="3" fontId="0" fillId="0" borderId="71" xfId="0" applyNumberForma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13" fillId="0" borderId="11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184" fontId="6" fillId="36" borderId="73" xfId="0" applyNumberFormat="1" applyFont="1" applyFill="1" applyBorder="1" applyAlignment="1">
      <alignment horizontal="center" vertical="center" wrapText="1"/>
    </xf>
    <xf numFmtId="184" fontId="6" fillId="36" borderId="21" xfId="0" applyNumberFormat="1" applyFont="1" applyFill="1" applyBorder="1" applyAlignment="1">
      <alignment horizontal="center" vertical="center" wrapText="1"/>
    </xf>
    <xf numFmtId="184" fontId="6" fillId="36" borderId="74" xfId="0" applyNumberFormat="1" applyFont="1" applyFill="1" applyBorder="1" applyAlignment="1">
      <alignment horizontal="center" vertical="center" wrapText="1"/>
    </xf>
    <xf numFmtId="184" fontId="6" fillId="36" borderId="48" xfId="0" applyNumberFormat="1" applyFont="1" applyFill="1" applyBorder="1" applyAlignment="1">
      <alignment horizontal="center" vertical="center" wrapText="1"/>
    </xf>
    <xf numFmtId="184" fontId="6" fillId="36" borderId="47" xfId="0" applyNumberFormat="1" applyFont="1" applyFill="1" applyBorder="1" applyAlignment="1">
      <alignment horizontal="center" vertical="center" wrapText="1"/>
    </xf>
    <xf numFmtId="184" fontId="6" fillId="36" borderId="49" xfId="0" applyNumberFormat="1" applyFont="1" applyFill="1" applyBorder="1" applyAlignment="1">
      <alignment horizontal="center" vertical="center" wrapText="1"/>
    </xf>
    <xf numFmtId="184" fontId="6" fillId="36" borderId="18" xfId="0" applyNumberFormat="1" applyFont="1" applyFill="1" applyBorder="1" applyAlignment="1">
      <alignment vertical="top" wrapText="1"/>
    </xf>
    <xf numFmtId="184" fontId="8" fillId="36" borderId="21" xfId="0" applyNumberFormat="1" applyFont="1" applyFill="1" applyBorder="1" applyAlignment="1">
      <alignment vertical="top" wrapText="1"/>
    </xf>
    <xf numFmtId="184" fontId="9" fillId="36" borderId="21" xfId="0" applyNumberFormat="1" applyFont="1" applyFill="1" applyBorder="1" applyAlignment="1">
      <alignment vertical="center" wrapText="1"/>
    </xf>
    <xf numFmtId="184" fontId="9" fillId="36" borderId="18" xfId="0" applyNumberFormat="1" applyFont="1" applyFill="1" applyBorder="1" applyAlignment="1">
      <alignment vertical="center" wrapText="1"/>
    </xf>
    <xf numFmtId="184" fontId="9" fillId="36" borderId="18" xfId="0" applyNumberFormat="1" applyFont="1" applyFill="1" applyBorder="1" applyAlignment="1">
      <alignment vertical="top" wrapText="1"/>
    </xf>
    <xf numFmtId="184" fontId="9" fillId="36" borderId="25" xfId="0" applyNumberFormat="1" applyFont="1" applyFill="1" applyBorder="1" applyAlignment="1">
      <alignment vertical="center" wrapText="1"/>
    </xf>
    <xf numFmtId="184" fontId="6" fillId="35" borderId="29" xfId="0" applyNumberFormat="1" applyFont="1" applyFill="1" applyBorder="1" applyAlignment="1">
      <alignment wrapText="1"/>
    </xf>
    <xf numFmtId="184" fontId="0" fillId="0" borderId="0" xfId="0" applyNumberFormat="1" applyAlignment="1">
      <alignment wrapText="1"/>
    </xf>
    <xf numFmtId="0" fontId="6" fillId="0" borderId="6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6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79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6" fillId="0" borderId="81" xfId="0" applyFont="1" applyFill="1" applyBorder="1" applyAlignment="1">
      <alignment vertical="center" wrapText="1"/>
    </xf>
    <xf numFmtId="0" fontId="0" fillId="0" borderId="82" xfId="0" applyBorder="1" applyAlignment="1">
      <alignment vertical="center"/>
    </xf>
    <xf numFmtId="0" fontId="0" fillId="0" borderId="83" xfId="0" applyFont="1" applyFill="1" applyBorder="1" applyAlignment="1">
      <alignment vertical="center" wrapText="1"/>
    </xf>
    <xf numFmtId="0" fontId="0" fillId="0" borderId="84" xfId="0" applyBorder="1" applyAlignment="1">
      <alignment vertical="center"/>
    </xf>
    <xf numFmtId="0" fontId="0" fillId="0" borderId="85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ont="1" applyFill="1" applyBorder="1" applyAlignment="1">
      <alignment vertical="center" wrapText="1"/>
    </xf>
    <xf numFmtId="184" fontId="6" fillId="36" borderId="88" xfId="0" applyNumberFormat="1" applyFont="1" applyFill="1" applyBorder="1" applyAlignment="1">
      <alignment horizontal="center" vertical="center" wrapText="1"/>
    </xf>
    <xf numFmtId="184" fontId="6" fillId="36" borderId="88" xfId="0" applyNumberFormat="1" applyFont="1" applyFill="1" applyBorder="1" applyAlignment="1">
      <alignment horizontal="center" vertical="center"/>
    </xf>
    <xf numFmtId="184" fontId="6" fillId="36" borderId="63" xfId="0" applyNumberFormat="1" applyFont="1" applyFill="1" applyBorder="1" applyAlignment="1">
      <alignment horizontal="center" vertical="center" wrapText="1"/>
    </xf>
    <xf numFmtId="184" fontId="8" fillId="36" borderId="21" xfId="0" applyNumberFormat="1" applyFont="1" applyFill="1" applyBorder="1" applyAlignment="1">
      <alignment vertical="center"/>
    </xf>
    <xf numFmtId="184" fontId="9" fillId="36" borderId="21" xfId="0" applyNumberFormat="1" applyFont="1" applyFill="1" applyBorder="1" applyAlignment="1">
      <alignment vertical="center"/>
    </xf>
    <xf numFmtId="184" fontId="9" fillId="36" borderId="18" xfId="0" applyNumberFormat="1" applyFont="1" applyFill="1" applyBorder="1" applyAlignment="1">
      <alignment vertical="center"/>
    </xf>
    <xf numFmtId="184" fontId="0" fillId="36" borderId="18" xfId="0" applyNumberFormat="1" applyFill="1" applyBorder="1" applyAlignment="1">
      <alignment vertical="center"/>
    </xf>
    <xf numFmtId="184" fontId="0" fillId="36" borderId="36" xfId="0" applyNumberFormat="1" applyFill="1" applyBorder="1" applyAlignment="1">
      <alignment vertical="center"/>
    </xf>
    <xf numFmtId="184" fontId="6" fillId="35" borderId="29" xfId="0" applyNumberFormat="1" applyFont="1" applyFill="1" applyBorder="1" applyAlignment="1">
      <alignment/>
    </xf>
    <xf numFmtId="184" fontId="0" fillId="0" borderId="0" xfId="0" applyNumberFormat="1" applyAlignment="1">
      <alignment/>
    </xf>
    <xf numFmtId="184" fontId="61" fillId="36" borderId="21" xfId="0" applyNumberFormat="1" applyFont="1" applyFill="1" applyBorder="1" applyAlignment="1">
      <alignment vertical="center"/>
    </xf>
    <xf numFmtId="184" fontId="62" fillId="36" borderId="21" xfId="0" applyNumberFormat="1" applyFont="1" applyFill="1" applyBorder="1" applyAlignment="1">
      <alignment vertical="center"/>
    </xf>
    <xf numFmtId="184" fontId="0" fillId="0" borderId="89" xfId="0" applyNumberFormat="1" applyFill="1" applyBorder="1" applyAlignment="1">
      <alignment/>
    </xf>
    <xf numFmtId="184" fontId="8" fillId="36" borderId="21" xfId="0" applyNumberFormat="1" applyFont="1" applyFill="1" applyBorder="1" applyAlignment="1">
      <alignment/>
    </xf>
    <xf numFmtId="184" fontId="0" fillId="0" borderId="90" xfId="0" applyNumberFormat="1" applyFill="1" applyBorder="1" applyAlignment="1">
      <alignment horizontal="right"/>
    </xf>
    <xf numFmtId="184" fontId="9" fillId="36" borderId="21" xfId="0" applyNumberFormat="1" applyFont="1" applyFill="1" applyBorder="1" applyAlignment="1">
      <alignment wrapText="1"/>
    </xf>
    <xf numFmtId="184" fontId="0" fillId="0" borderId="90" xfId="0" applyNumberFormat="1" applyFill="1" applyBorder="1" applyAlignment="1">
      <alignment horizontal="right" wrapText="1"/>
    </xf>
    <xf numFmtId="184" fontId="9" fillId="36" borderId="18" xfId="0" applyNumberFormat="1" applyFont="1" applyFill="1" applyBorder="1" applyAlignment="1">
      <alignment wrapText="1"/>
    </xf>
    <xf numFmtId="184" fontId="0" fillId="0" borderId="89" xfId="0" applyNumberFormat="1" applyFill="1" applyBorder="1" applyAlignment="1">
      <alignment horizontal="right" wrapText="1"/>
    </xf>
    <xf numFmtId="184" fontId="8" fillId="36" borderId="21" xfId="0" applyNumberFormat="1" applyFont="1" applyFill="1" applyBorder="1" applyAlignment="1">
      <alignment wrapText="1"/>
    </xf>
    <xf numFmtId="184" fontId="0" fillId="0" borderId="89" xfId="0" applyNumberFormat="1" applyFill="1" applyBorder="1" applyAlignment="1">
      <alignment horizontal="right" vertical="center" wrapText="1"/>
    </xf>
    <xf numFmtId="184" fontId="10" fillId="0" borderId="91" xfId="0" applyNumberFormat="1" applyFont="1" applyFill="1" applyBorder="1" applyAlignment="1">
      <alignment horizontal="center" wrapText="1"/>
    </xf>
    <xf numFmtId="184" fontId="63" fillId="34" borderId="90" xfId="0" applyNumberFormat="1" applyFont="1" applyFill="1" applyBorder="1" applyAlignment="1">
      <alignment horizontal="right" wrapText="1"/>
    </xf>
    <xf numFmtId="184" fontId="63" fillId="34" borderId="89" xfId="0" applyNumberFormat="1" applyFont="1" applyFill="1" applyBorder="1" applyAlignment="1">
      <alignment horizontal="right" wrapText="1"/>
    </xf>
    <xf numFmtId="184" fontId="8" fillId="36" borderId="21" xfId="0" applyNumberFormat="1" applyFont="1" applyFill="1" applyBorder="1" applyAlignment="1">
      <alignment vertical="center" wrapText="1"/>
    </xf>
    <xf numFmtId="184" fontId="63" fillId="34" borderId="90" xfId="0" applyNumberFormat="1" applyFont="1" applyFill="1" applyBorder="1" applyAlignment="1">
      <alignment vertical="center" wrapText="1"/>
    </xf>
    <xf numFmtId="184" fontId="63" fillId="34" borderId="90" xfId="0" applyNumberFormat="1" applyFont="1" applyFill="1" applyBorder="1" applyAlignment="1">
      <alignment wrapText="1"/>
    </xf>
    <xf numFmtId="184" fontId="6" fillId="35" borderId="25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184" fontId="6" fillId="36" borderId="21" xfId="0" applyNumberFormat="1" applyFont="1" applyFill="1" applyBorder="1" applyAlignment="1">
      <alignment horizontal="center" vertical="center"/>
    </xf>
    <xf numFmtId="184" fontId="6" fillId="36" borderId="44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84" fontId="6" fillId="36" borderId="45" xfId="0" applyNumberFormat="1" applyFont="1" applyFill="1" applyBorder="1" applyAlignment="1">
      <alignment horizontal="center" vertical="center"/>
    </xf>
    <xf numFmtId="184" fontId="6" fillId="36" borderId="92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8" fillId="0" borderId="93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6" fillId="36" borderId="92" xfId="0" applyFont="1" applyFill="1" applyBorder="1" applyAlignment="1">
      <alignment horizontal="center" vertical="center"/>
    </xf>
    <xf numFmtId="0" fontId="6" fillId="36" borderId="73" xfId="0" applyFont="1" applyFill="1" applyBorder="1" applyAlignment="1">
      <alignment horizontal="center" vertical="center"/>
    </xf>
    <xf numFmtId="0" fontId="6" fillId="36" borderId="74" xfId="0" applyFont="1" applyFill="1" applyBorder="1" applyAlignment="1">
      <alignment horizontal="center" vertical="center"/>
    </xf>
    <xf numFmtId="0" fontId="6" fillId="36" borderId="98" xfId="0" applyFont="1" applyFill="1" applyBorder="1" applyAlignment="1">
      <alignment horizontal="center" vertical="center"/>
    </xf>
    <xf numFmtId="0" fontId="6" fillId="36" borderId="99" xfId="0" applyFont="1" applyFill="1" applyBorder="1" applyAlignment="1">
      <alignment horizontal="center" vertical="center"/>
    </xf>
    <xf numFmtId="0" fontId="6" fillId="36" borderId="100" xfId="0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184" fontId="6" fillId="36" borderId="73" xfId="0" applyNumberFormat="1" applyFont="1" applyFill="1" applyBorder="1" applyAlignment="1">
      <alignment horizontal="center" vertical="center"/>
    </xf>
    <xf numFmtId="184" fontId="6" fillId="36" borderId="74" xfId="0" applyNumberFormat="1" applyFont="1" applyFill="1" applyBorder="1" applyAlignment="1">
      <alignment horizontal="center" vertical="center"/>
    </xf>
    <xf numFmtId="184" fontId="6" fillId="36" borderId="98" xfId="0" applyNumberFormat="1" applyFont="1" applyFill="1" applyBorder="1" applyAlignment="1">
      <alignment horizontal="center" vertical="center"/>
    </xf>
    <xf numFmtId="184" fontId="6" fillId="36" borderId="99" xfId="0" applyNumberFormat="1" applyFont="1" applyFill="1" applyBorder="1" applyAlignment="1">
      <alignment horizontal="center" vertical="center"/>
    </xf>
    <xf numFmtId="184" fontId="6" fillId="36" borderId="100" xfId="0" applyNumberFormat="1" applyFont="1" applyFill="1" applyBorder="1" applyAlignment="1">
      <alignment horizontal="center" vertical="center"/>
    </xf>
    <xf numFmtId="184" fontId="9" fillId="36" borderId="21" xfId="0" applyNumberFormat="1" applyFont="1" applyFill="1" applyBorder="1" applyAlignment="1">
      <alignment/>
    </xf>
    <xf numFmtId="184" fontId="5" fillId="36" borderId="21" xfId="0" applyNumberFormat="1" applyFont="1" applyFill="1" applyBorder="1" applyAlignment="1">
      <alignment/>
    </xf>
    <xf numFmtId="184" fontId="9" fillId="36" borderId="18" xfId="0" applyNumberFormat="1" applyFont="1" applyFill="1" applyBorder="1" applyAlignment="1">
      <alignment/>
    </xf>
    <xf numFmtId="184" fontId="9" fillId="36" borderId="25" xfId="0" applyNumberFormat="1" applyFont="1" applyFill="1" applyBorder="1" applyAlignment="1">
      <alignment/>
    </xf>
    <xf numFmtId="184" fontId="6" fillId="36" borderId="100" xfId="0" applyNumberFormat="1" applyFont="1" applyFill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184" fontId="8" fillId="36" borderId="21" xfId="0" applyNumberFormat="1" applyFont="1" applyFill="1" applyBorder="1" applyAlignment="1">
      <alignment vertical="top"/>
    </xf>
    <xf numFmtId="184" fontId="8" fillId="36" borderId="105" xfId="0" applyNumberFormat="1" applyFont="1" applyFill="1" applyBorder="1" applyAlignment="1">
      <alignment vertical="top"/>
    </xf>
    <xf numFmtId="184" fontId="9" fillId="36" borderId="25" xfId="0" applyNumberFormat="1" applyFont="1" applyFill="1" applyBorder="1" applyAlignment="1">
      <alignment vertical="center"/>
    </xf>
    <xf numFmtId="0" fontId="8" fillId="0" borderId="104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top" wrapText="1"/>
    </xf>
    <xf numFmtId="0" fontId="6" fillId="35" borderId="14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4" xfId="0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06" xfId="0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6" fillId="0" borderId="108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0" fillId="0" borderId="68" xfId="0" applyBorder="1" applyAlignment="1">
      <alignment/>
    </xf>
    <xf numFmtId="0" fontId="0" fillId="0" borderId="111" xfId="0" applyBorder="1" applyAlignment="1">
      <alignment horizontal="center"/>
    </xf>
    <xf numFmtId="0" fontId="0" fillId="0" borderId="77" xfId="0" applyBorder="1" applyAlignment="1">
      <alignment vertical="center" wrapText="1"/>
    </xf>
    <xf numFmtId="0" fontId="0" fillId="0" borderId="52" xfId="0" applyBorder="1" applyAlignment="1">
      <alignment/>
    </xf>
    <xf numFmtId="0" fontId="10" fillId="0" borderId="106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0" fillId="0" borderId="106" xfId="0" applyFont="1" applyBorder="1" applyAlignment="1">
      <alignment vertical="center" wrapText="1"/>
    </xf>
    <xf numFmtId="0" fontId="0" fillId="0" borderId="66" xfId="0" applyBorder="1" applyAlignment="1">
      <alignment/>
    </xf>
    <xf numFmtId="0" fontId="0" fillId="0" borderId="112" xfId="0" applyBorder="1" applyAlignment="1">
      <alignment horizontal="center"/>
    </xf>
    <xf numFmtId="0" fontId="0" fillId="0" borderId="107" xfId="0" applyFont="1" applyBorder="1" applyAlignment="1">
      <alignment vertical="center" wrapText="1"/>
    </xf>
    <xf numFmtId="184" fontId="0" fillId="36" borderId="21" xfId="0" applyNumberFormat="1" applyFill="1" applyBorder="1" applyAlignment="1">
      <alignment/>
    </xf>
    <xf numFmtId="184" fontId="0" fillId="36" borderId="18" xfId="0" applyNumberFormat="1" applyFill="1" applyBorder="1" applyAlignment="1">
      <alignment/>
    </xf>
    <xf numFmtId="184" fontId="0" fillId="36" borderId="21" xfId="0" applyNumberFormat="1" applyFill="1" applyBorder="1" applyAlignment="1">
      <alignment vertical="center"/>
    </xf>
    <xf numFmtId="184" fontId="14" fillId="36" borderId="21" xfId="0" applyNumberFormat="1" applyFont="1" applyFill="1" applyBorder="1" applyAlignment="1">
      <alignment/>
    </xf>
    <xf numFmtId="184" fontId="0" fillId="36" borderId="21" xfId="0" applyNumberFormat="1" applyFill="1" applyBorder="1" applyAlignment="1">
      <alignment vertical="center" wrapText="1"/>
    </xf>
    <xf numFmtId="184" fontId="8" fillId="36" borderId="45" xfId="0" applyNumberFormat="1" applyFont="1" applyFill="1" applyBorder="1" applyAlignment="1">
      <alignment/>
    </xf>
    <xf numFmtId="184" fontId="9" fillId="36" borderId="45" xfId="0" applyNumberFormat="1" applyFont="1" applyFill="1" applyBorder="1" applyAlignment="1">
      <alignment/>
    </xf>
    <xf numFmtId="184" fontId="9" fillId="36" borderId="113" xfId="0" applyNumberFormat="1" applyFont="1" applyFill="1" applyBorder="1" applyAlignment="1">
      <alignment/>
    </xf>
    <xf numFmtId="184" fontId="9" fillId="36" borderId="45" xfId="0" applyNumberFormat="1" applyFont="1" applyFill="1" applyBorder="1" applyAlignment="1">
      <alignment vertical="center"/>
    </xf>
    <xf numFmtId="184" fontId="9" fillId="36" borderId="45" xfId="0" applyNumberFormat="1" applyFont="1" applyFill="1" applyBorder="1" applyAlignment="1">
      <alignment vertical="center" wrapText="1"/>
    </xf>
    <xf numFmtId="3" fontId="6" fillId="34" borderId="58" xfId="0" applyNumberFormat="1" applyFont="1" applyFill="1" applyBorder="1" applyAlignment="1">
      <alignment/>
    </xf>
    <xf numFmtId="3" fontId="0" fillId="34" borderId="58" xfId="0" applyNumberFormat="1" applyFill="1" applyBorder="1" applyAlignment="1">
      <alignment/>
    </xf>
    <xf numFmtId="3" fontId="0" fillId="34" borderId="114" xfId="0" applyNumberFormat="1" applyFill="1" applyBorder="1" applyAlignment="1">
      <alignment/>
    </xf>
    <xf numFmtId="3" fontId="6" fillId="34" borderId="115" xfId="0" applyNumberFormat="1" applyFont="1" applyFill="1" applyBorder="1" applyAlignment="1">
      <alignment/>
    </xf>
    <xf numFmtId="3" fontId="0" fillId="34" borderId="58" xfId="0" applyNumberFormat="1" applyFont="1" applyFill="1" applyBorder="1" applyAlignment="1">
      <alignment vertical="center"/>
    </xf>
    <xf numFmtId="3" fontId="0" fillId="34" borderId="58" xfId="0" applyNumberFormat="1" applyFont="1" applyFill="1" applyBorder="1" applyAlignment="1">
      <alignment/>
    </xf>
    <xf numFmtId="3" fontId="0" fillId="34" borderId="114" xfId="0" applyNumberFormat="1" applyFont="1" applyFill="1" applyBorder="1" applyAlignment="1">
      <alignment/>
    </xf>
    <xf numFmtId="3" fontId="0" fillId="34" borderId="58" xfId="0" applyNumberFormat="1" applyFill="1" applyBorder="1" applyAlignment="1">
      <alignment vertical="center" wrapText="1"/>
    </xf>
    <xf numFmtId="184" fontId="14" fillId="36" borderId="45" xfId="0" applyNumberFormat="1" applyFont="1" applyFill="1" applyBorder="1" applyAlignment="1">
      <alignment/>
    </xf>
    <xf numFmtId="0" fontId="6" fillId="34" borderId="62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34" borderId="63" xfId="0" applyFont="1" applyFill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116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Border="1" applyAlignment="1">
      <alignment/>
    </xf>
    <xf numFmtId="0" fontId="5" fillId="0" borderId="63" xfId="0" applyFont="1" applyBorder="1" applyAlignment="1">
      <alignment vertical="top"/>
    </xf>
    <xf numFmtId="0" fontId="5" fillId="0" borderId="63" xfId="0" applyFont="1" applyBorder="1" applyAlignment="1">
      <alignment horizontal="center" vertical="top"/>
    </xf>
    <xf numFmtId="0" fontId="0" fillId="0" borderId="66" xfId="0" applyFont="1" applyBorder="1" applyAlignment="1">
      <alignment horizontal="center" vertical="top"/>
    </xf>
    <xf numFmtId="0" fontId="5" fillId="0" borderId="107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84" fontId="9" fillId="36" borderId="21" xfId="0" applyNumberFormat="1" applyFont="1" applyFill="1" applyBorder="1" applyAlignment="1">
      <alignment vertical="top" wrapText="1"/>
    </xf>
    <xf numFmtId="184" fontId="9" fillId="36" borderId="21" xfId="0" applyNumberFormat="1" applyFont="1" applyFill="1" applyBorder="1" applyAlignment="1">
      <alignment horizontal="center" vertical="top" wrapText="1"/>
    </xf>
    <xf numFmtId="184" fontId="9" fillId="36" borderId="18" xfId="0" applyNumberFormat="1" applyFont="1" applyFill="1" applyBorder="1" applyAlignment="1">
      <alignment horizontal="center" vertical="center" wrapText="1"/>
    </xf>
    <xf numFmtId="184" fontId="9" fillId="36" borderId="18" xfId="0" applyNumberFormat="1" applyFont="1" applyFill="1" applyBorder="1" applyAlignment="1">
      <alignment horizontal="center" vertical="top" wrapText="1"/>
    </xf>
    <xf numFmtId="184" fontId="9" fillId="36" borderId="21" xfId="0" applyNumberFormat="1" applyFont="1" applyFill="1" applyBorder="1" applyAlignment="1">
      <alignment horizontal="center" vertical="center" wrapText="1"/>
    </xf>
    <xf numFmtId="184" fontId="9" fillId="36" borderId="21" xfId="0" applyNumberFormat="1" applyFont="1" applyFill="1" applyBorder="1" applyAlignment="1">
      <alignment horizontal="right" vertical="center" wrapText="1"/>
    </xf>
    <xf numFmtId="184" fontId="9" fillId="36" borderId="18" xfId="0" applyNumberFormat="1" applyFont="1" applyFill="1" applyBorder="1" applyAlignment="1">
      <alignment horizontal="right" vertical="top" wrapText="1"/>
    </xf>
    <xf numFmtId="184" fontId="9" fillId="36" borderId="25" xfId="0" applyNumberFormat="1" applyFont="1" applyFill="1" applyBorder="1" applyAlignment="1">
      <alignment vertical="top" wrapText="1"/>
    </xf>
    <xf numFmtId="184" fontId="9" fillId="36" borderId="25" xfId="0" applyNumberFormat="1" applyFont="1" applyFill="1" applyBorder="1" applyAlignment="1">
      <alignment horizontal="center" vertical="top" wrapText="1"/>
    </xf>
    <xf numFmtId="0" fontId="8" fillId="0" borderId="77" xfId="0" applyFont="1" applyBorder="1" applyAlignment="1">
      <alignment horizontal="center" vertical="center"/>
    </xf>
    <xf numFmtId="0" fontId="8" fillId="0" borderId="107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6" borderId="66" xfId="0" applyFont="1" applyFill="1" applyBorder="1" applyAlignment="1">
      <alignment horizontal="center" vertical="center"/>
    </xf>
    <xf numFmtId="0" fontId="6" fillId="36" borderId="67" xfId="0" applyFont="1" applyFill="1" applyBorder="1" applyAlignment="1">
      <alignment horizontal="center" vertical="center"/>
    </xf>
    <xf numFmtId="0" fontId="6" fillId="36" borderId="6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184" fontId="6" fillId="34" borderId="118" xfId="0" applyNumberFormat="1" applyFont="1" applyFill="1" applyBorder="1" applyAlignment="1">
      <alignment horizontal="center"/>
    </xf>
    <xf numFmtId="184" fontId="6" fillId="34" borderId="89" xfId="0" applyNumberFormat="1" applyFont="1" applyFill="1" applyBorder="1" applyAlignment="1">
      <alignment horizontal="center"/>
    </xf>
    <xf numFmtId="0" fontId="8" fillId="0" borderId="77" xfId="0" applyFont="1" applyBorder="1" applyAlignment="1">
      <alignment horizontal="center" vertical="top" wrapText="1"/>
    </xf>
    <xf numFmtId="0" fontId="6" fillId="35" borderId="119" xfId="0" applyFont="1" applyFill="1" applyBorder="1" applyAlignment="1">
      <alignment/>
    </xf>
    <xf numFmtId="0" fontId="6" fillId="35" borderId="120" xfId="0" applyFont="1" applyFill="1" applyBorder="1" applyAlignment="1">
      <alignment/>
    </xf>
    <xf numFmtId="0" fontId="6" fillId="35" borderId="120" xfId="0" applyFont="1" applyFill="1" applyBorder="1" applyAlignment="1">
      <alignment/>
    </xf>
    <xf numFmtId="0" fontId="6" fillId="35" borderId="120" xfId="0" applyFont="1" applyFill="1" applyBorder="1" applyAlignment="1">
      <alignment wrapText="1"/>
    </xf>
    <xf numFmtId="3" fontId="6" fillId="35" borderId="44" xfId="0" applyNumberFormat="1" applyFont="1" applyFill="1" applyBorder="1" applyAlignment="1">
      <alignment/>
    </xf>
    <xf numFmtId="184" fontId="6" fillId="35" borderId="44" xfId="0" applyNumberFormat="1" applyFont="1" applyFill="1" applyBorder="1" applyAlignment="1">
      <alignment/>
    </xf>
    <xf numFmtId="184" fontId="0" fillId="0" borderId="91" xfId="0" applyNumberFormat="1" applyFill="1" applyBorder="1" applyAlignment="1">
      <alignment/>
    </xf>
    <xf numFmtId="3" fontId="6" fillId="37" borderId="58" xfId="0" applyNumberFormat="1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17" xfId="0" applyBorder="1" applyAlignment="1">
      <alignment vertical="center"/>
    </xf>
    <xf numFmtId="0" fontId="0" fillId="0" borderId="31" xfId="0" applyBorder="1" applyAlignment="1">
      <alignment/>
    </xf>
    <xf numFmtId="0" fontId="0" fillId="0" borderId="11" xfId="0" applyFill="1" applyBorder="1" applyAlignment="1">
      <alignment vertical="top" wrapText="1"/>
    </xf>
    <xf numFmtId="0" fontId="0" fillId="0" borderId="17" xfId="0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121" xfId="0" applyFont="1" applyFill="1" applyBorder="1" applyAlignment="1">
      <alignment vertical="center"/>
    </xf>
    <xf numFmtId="0" fontId="0" fillId="0" borderId="122" xfId="0" applyFont="1" applyFill="1" applyBorder="1" applyAlignment="1">
      <alignment/>
    </xf>
    <xf numFmtId="0" fontId="0" fillId="0" borderId="24" xfId="0" applyFont="1" applyBorder="1" applyAlignment="1">
      <alignment vertical="center"/>
    </xf>
    <xf numFmtId="0" fontId="0" fillId="0" borderId="123" xfId="0" applyBorder="1" applyAlignment="1">
      <alignment horizontal="left"/>
    </xf>
    <xf numFmtId="184" fontId="9" fillId="36" borderId="114" xfId="0" applyNumberFormat="1" applyFont="1" applyFill="1" applyBorder="1" applyAlignment="1">
      <alignment/>
    </xf>
    <xf numFmtId="184" fontId="0" fillId="36" borderId="114" xfId="0" applyNumberFormat="1" applyFill="1" applyBorder="1" applyAlignment="1">
      <alignment/>
    </xf>
    <xf numFmtId="184" fontId="9" fillId="36" borderId="58" xfId="0" applyNumberFormat="1" applyFont="1" applyFill="1" applyBorder="1" applyAlignment="1">
      <alignment/>
    </xf>
    <xf numFmtId="184" fontId="0" fillId="36" borderId="58" xfId="0" applyNumberFormat="1" applyFill="1" applyBorder="1" applyAlignment="1">
      <alignment/>
    </xf>
    <xf numFmtId="181" fontId="9" fillId="38" borderId="58" xfId="0" applyNumberFormat="1" applyFont="1" applyFill="1" applyBorder="1" applyAlignment="1">
      <alignment vertical="center"/>
    </xf>
    <xf numFmtId="181" fontId="9" fillId="38" borderId="124" xfId="0" applyNumberFormat="1" applyFont="1" applyFill="1" applyBorder="1" applyAlignment="1">
      <alignment vertical="center"/>
    </xf>
    <xf numFmtId="184" fontId="9" fillId="36" borderId="125" xfId="0" applyNumberFormat="1" applyFont="1" applyFill="1" applyBorder="1" applyAlignment="1">
      <alignment/>
    </xf>
    <xf numFmtId="184" fontId="9" fillId="36" borderId="124" xfId="0" applyNumberFormat="1" applyFont="1" applyFill="1" applyBorder="1" applyAlignment="1">
      <alignment/>
    </xf>
    <xf numFmtId="184" fontId="0" fillId="36" borderId="124" xfId="0" applyNumberFormat="1" applyFill="1" applyBorder="1" applyAlignment="1">
      <alignment/>
    </xf>
    <xf numFmtId="3" fontId="0" fillId="34" borderId="126" xfId="0" applyNumberFormat="1" applyFill="1" applyBorder="1" applyAlignment="1">
      <alignment/>
    </xf>
    <xf numFmtId="0" fontId="9" fillId="38" borderId="58" xfId="0" applyFont="1" applyFill="1" applyBorder="1" applyAlignment="1">
      <alignment/>
    </xf>
    <xf numFmtId="181" fontId="9" fillId="38" borderId="58" xfId="0" applyNumberFormat="1" applyFont="1" applyFill="1" applyBorder="1" applyAlignment="1">
      <alignment/>
    </xf>
    <xf numFmtId="180" fontId="14" fillId="38" borderId="62" xfId="0" applyNumberFormat="1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3" fontId="6" fillId="37" borderId="58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 vertical="center" wrapText="1"/>
    </xf>
    <xf numFmtId="181" fontId="8" fillId="38" borderId="58" xfId="0" applyNumberFormat="1" applyFont="1" applyFill="1" applyBorder="1" applyAlignment="1">
      <alignment/>
    </xf>
    <xf numFmtId="180" fontId="14" fillId="38" borderId="58" xfId="0" applyNumberFormat="1" applyFont="1" applyFill="1" applyBorder="1" applyAlignment="1">
      <alignment/>
    </xf>
    <xf numFmtId="0" fontId="0" fillId="38" borderId="58" xfId="0" applyFill="1" applyBorder="1" applyAlignment="1">
      <alignment/>
    </xf>
    <xf numFmtId="0" fontId="0" fillId="0" borderId="52" xfId="0" applyBorder="1" applyAlignment="1">
      <alignment vertical="center" wrapText="1"/>
    </xf>
    <xf numFmtId="0" fontId="0" fillId="38" borderId="58" xfId="0" applyFill="1" applyBorder="1" applyAlignment="1">
      <alignment vertical="center" wrapText="1"/>
    </xf>
    <xf numFmtId="0" fontId="9" fillId="38" borderId="58" xfId="0" applyFont="1" applyFill="1" applyBorder="1" applyAlignment="1">
      <alignment vertical="center" wrapText="1"/>
    </xf>
    <xf numFmtId="181" fontId="9" fillId="38" borderId="58" xfId="0" applyNumberFormat="1" applyFont="1" applyFill="1" applyBorder="1" applyAlignment="1">
      <alignment vertical="center" wrapText="1"/>
    </xf>
    <xf numFmtId="3" fontId="0" fillId="37" borderId="127" xfId="0" applyNumberFormat="1" applyFill="1" applyBorder="1" applyAlignment="1">
      <alignment/>
    </xf>
    <xf numFmtId="181" fontId="9" fillId="38" borderId="128" xfId="0" applyNumberFormat="1" applyFont="1" applyFill="1" applyBorder="1" applyAlignment="1">
      <alignment/>
    </xf>
    <xf numFmtId="0" fontId="0" fillId="38" borderId="128" xfId="0" applyFill="1" applyBorder="1" applyAlignment="1">
      <alignment/>
    </xf>
    <xf numFmtId="3" fontId="6" fillId="37" borderId="0" xfId="0" applyNumberFormat="1" applyFont="1" applyFill="1" applyBorder="1" applyAlignment="1">
      <alignment vertical="center" wrapText="1"/>
    </xf>
    <xf numFmtId="0" fontId="9" fillId="38" borderId="128" xfId="0" applyFont="1" applyFill="1" applyBorder="1" applyAlignment="1">
      <alignment/>
    </xf>
    <xf numFmtId="3" fontId="10" fillId="37" borderId="0" xfId="0" applyNumberFormat="1" applyFont="1" applyFill="1" applyBorder="1" applyAlignment="1">
      <alignment vertical="center" wrapText="1"/>
    </xf>
    <xf numFmtId="0" fontId="18" fillId="38" borderId="58" xfId="0" applyFont="1" applyFill="1" applyBorder="1" applyAlignment="1">
      <alignment vertical="center" wrapText="1"/>
    </xf>
    <xf numFmtId="3" fontId="0" fillId="37" borderId="0" xfId="0" applyNumberFormat="1" applyFill="1" applyBorder="1" applyAlignment="1">
      <alignment/>
    </xf>
    <xf numFmtId="0" fontId="9" fillId="38" borderId="58" xfId="0" applyFont="1" applyFill="1" applyBorder="1" applyAlignment="1">
      <alignment horizontal="center"/>
    </xf>
    <xf numFmtId="0" fontId="9" fillId="38" borderId="128" xfId="0" applyFont="1" applyFill="1" applyBorder="1" applyAlignment="1">
      <alignment horizontal="center"/>
    </xf>
    <xf numFmtId="3" fontId="0" fillId="37" borderId="0" xfId="0" applyNumberFormat="1" applyFont="1" applyFill="1" applyBorder="1" applyAlignment="1">
      <alignment/>
    </xf>
    <xf numFmtId="0" fontId="0" fillId="0" borderId="52" xfId="0" applyFont="1" applyBorder="1" applyAlignment="1">
      <alignment/>
    </xf>
    <xf numFmtId="0" fontId="0" fillId="38" borderId="58" xfId="0" applyFont="1" applyFill="1" applyBorder="1" applyAlignment="1">
      <alignment/>
    </xf>
    <xf numFmtId="3" fontId="0" fillId="37" borderId="127" xfId="0" applyNumberFormat="1" applyFont="1" applyFill="1" applyBorder="1" applyAlignment="1">
      <alignment/>
    </xf>
    <xf numFmtId="0" fontId="0" fillId="38" borderId="128" xfId="0" applyFont="1" applyFill="1" applyBorder="1" applyAlignment="1">
      <alignment/>
    </xf>
    <xf numFmtId="181" fontId="8" fillId="38" borderId="128" xfId="0" applyNumberFormat="1" applyFont="1" applyFill="1" applyBorder="1" applyAlignment="1">
      <alignment/>
    </xf>
    <xf numFmtId="0" fontId="15" fillId="38" borderId="58" xfId="0" applyFont="1" applyFill="1" applyBorder="1" applyAlignment="1">
      <alignment/>
    </xf>
    <xf numFmtId="0" fontId="6" fillId="39" borderId="129" xfId="0" applyFont="1" applyFill="1" applyBorder="1" applyAlignment="1">
      <alignment/>
    </xf>
    <xf numFmtId="0" fontId="6" fillId="39" borderId="130" xfId="0" applyFont="1" applyFill="1" applyBorder="1" applyAlignment="1">
      <alignment horizontal="center"/>
    </xf>
    <xf numFmtId="0" fontId="6" fillId="39" borderId="129" xfId="0" applyFont="1" applyFill="1" applyBorder="1" applyAlignment="1">
      <alignment horizontal="center"/>
    </xf>
    <xf numFmtId="0" fontId="6" fillId="39" borderId="130" xfId="0" applyFont="1" applyFill="1" applyBorder="1" applyAlignment="1">
      <alignment vertical="center" wrapText="1"/>
    </xf>
    <xf numFmtId="0" fontId="6" fillId="39" borderId="130" xfId="0" applyFont="1" applyFill="1" applyBorder="1" applyAlignment="1">
      <alignment/>
    </xf>
    <xf numFmtId="0" fontId="6" fillId="39" borderId="131" xfId="0" applyFont="1" applyFill="1" applyBorder="1" applyAlignment="1">
      <alignment/>
    </xf>
    <xf numFmtId="3" fontId="6" fillId="39" borderId="130" xfId="0" applyNumberFormat="1" applyFont="1" applyFill="1" applyBorder="1" applyAlignment="1">
      <alignment/>
    </xf>
    <xf numFmtId="181" fontId="6" fillId="39" borderId="13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37" borderId="133" xfId="0" applyNumberFormat="1" applyFont="1" applyFill="1" applyBorder="1" applyAlignment="1">
      <alignment/>
    </xf>
    <xf numFmtId="0" fontId="0" fillId="0" borderId="133" xfId="0" applyFill="1" applyBorder="1" applyAlignment="1">
      <alignment horizontal="center" wrapText="1"/>
    </xf>
    <xf numFmtId="181" fontId="9" fillId="38" borderId="58" xfId="0" applyNumberFormat="1" applyFont="1" applyFill="1" applyBorder="1" applyAlignment="1">
      <alignment horizontal="right" vertical="center"/>
    </xf>
    <xf numFmtId="182" fontId="8" fillId="38" borderId="58" xfId="0" applyNumberFormat="1" applyFont="1" applyFill="1" applyBorder="1" applyAlignment="1">
      <alignment vertical="top" wrapText="1"/>
    </xf>
    <xf numFmtId="0" fontId="6" fillId="34" borderId="134" xfId="0" applyFont="1" applyFill="1" applyBorder="1" applyAlignment="1">
      <alignment horizontal="center" vertical="center"/>
    </xf>
    <xf numFmtId="0" fontId="0" fillId="0" borderId="52" xfId="0" applyBorder="1" applyAlignment="1">
      <alignment vertical="top"/>
    </xf>
    <xf numFmtId="0" fontId="6" fillId="0" borderId="71" xfId="0" applyFont="1" applyBorder="1" applyAlignment="1">
      <alignment horizontal="center" vertical="top"/>
    </xf>
    <xf numFmtId="3" fontId="6" fillId="37" borderId="58" xfId="0" applyNumberFormat="1" applyFont="1" applyFill="1" applyBorder="1" applyAlignment="1">
      <alignment vertical="top"/>
    </xf>
    <xf numFmtId="181" fontId="8" fillId="38" borderId="58" xfId="0" applyNumberFormat="1" applyFont="1" applyFill="1" applyBorder="1" applyAlignment="1">
      <alignment vertical="center" wrapText="1"/>
    </xf>
    <xf numFmtId="3" fontId="0" fillId="37" borderId="58" xfId="0" applyNumberFormat="1" applyFill="1" applyBorder="1" applyAlignment="1">
      <alignment vertical="top"/>
    </xf>
    <xf numFmtId="0" fontId="9" fillId="38" borderId="58" xfId="0" applyFont="1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top"/>
    </xf>
    <xf numFmtId="3" fontId="0" fillId="37" borderId="128" xfId="0" applyNumberFormat="1" applyFill="1" applyBorder="1" applyAlignment="1">
      <alignment vertical="top"/>
    </xf>
    <xf numFmtId="0" fontId="9" fillId="38" borderId="128" xfId="0" applyFont="1" applyFill="1" applyBorder="1" applyAlignment="1">
      <alignment horizontal="center" vertical="center" wrapText="1"/>
    </xf>
    <xf numFmtId="181" fontId="9" fillId="38" borderId="128" xfId="0" applyNumberFormat="1" applyFont="1" applyFill="1" applyBorder="1" applyAlignment="1">
      <alignment vertical="center" wrapText="1"/>
    </xf>
    <xf numFmtId="0" fontId="9" fillId="38" borderId="128" xfId="0" applyFont="1" applyFill="1" applyBorder="1" applyAlignment="1">
      <alignment vertical="center" wrapText="1"/>
    </xf>
    <xf numFmtId="0" fontId="6" fillId="0" borderId="71" xfId="0" applyFont="1" applyBorder="1" applyAlignment="1">
      <alignment horizontal="center" vertical="center"/>
    </xf>
    <xf numFmtId="3" fontId="10" fillId="37" borderId="58" xfId="0" applyNumberFormat="1" applyFont="1" applyFill="1" applyBorder="1" applyAlignment="1">
      <alignment vertical="center" wrapText="1"/>
    </xf>
    <xf numFmtId="0" fontId="17" fillId="38" borderId="58" xfId="0" applyFont="1" applyFill="1" applyBorder="1" applyAlignment="1">
      <alignment vertical="center" wrapText="1"/>
    </xf>
    <xf numFmtId="181" fontId="17" fillId="38" borderId="58" xfId="0" applyNumberFormat="1" applyFont="1" applyFill="1" applyBorder="1" applyAlignment="1">
      <alignment vertical="center" wrapText="1"/>
    </xf>
    <xf numFmtId="3" fontId="0" fillId="0" borderId="135" xfId="0" applyNumberFormat="1" applyBorder="1" applyAlignment="1">
      <alignment vertical="top"/>
    </xf>
    <xf numFmtId="3" fontId="0" fillId="37" borderId="58" xfId="0" applyNumberFormat="1" applyFont="1" applyFill="1" applyBorder="1" applyAlignment="1">
      <alignment vertical="top" wrapText="1"/>
    </xf>
    <xf numFmtId="181" fontId="9" fillId="38" borderId="58" xfId="0" applyNumberFormat="1" applyFont="1" applyFill="1" applyBorder="1" applyAlignment="1">
      <alignment vertical="top" wrapText="1"/>
    </xf>
    <xf numFmtId="3" fontId="0" fillId="37" borderId="109" xfId="0" applyNumberFormat="1" applyFill="1" applyBorder="1" applyAlignment="1">
      <alignment vertical="top"/>
    </xf>
    <xf numFmtId="3" fontId="10" fillId="37" borderId="58" xfId="0" applyNumberFormat="1" applyFont="1" applyFill="1" applyBorder="1" applyAlignment="1">
      <alignment vertical="top" wrapText="1"/>
    </xf>
    <xf numFmtId="181" fontId="19" fillId="38" borderId="58" xfId="0" applyNumberFormat="1" applyFont="1" applyFill="1" applyBorder="1" applyAlignment="1">
      <alignment vertical="top" wrapText="1"/>
    </xf>
    <xf numFmtId="3" fontId="0" fillId="0" borderId="109" xfId="0" applyNumberFormat="1" applyBorder="1" applyAlignment="1">
      <alignment vertical="top"/>
    </xf>
    <xf numFmtId="0" fontId="6" fillId="0" borderId="72" xfId="0" applyFont="1" applyBorder="1" applyAlignment="1">
      <alignment horizontal="center" vertical="center"/>
    </xf>
    <xf numFmtId="3" fontId="0" fillId="37" borderId="128" xfId="0" applyNumberFormat="1" applyFill="1" applyBorder="1" applyAlignment="1">
      <alignment vertical="center" wrapText="1"/>
    </xf>
    <xf numFmtId="0" fontId="12" fillId="38" borderId="128" xfId="0" applyFont="1" applyFill="1" applyBorder="1" applyAlignment="1">
      <alignment vertical="center" wrapText="1"/>
    </xf>
    <xf numFmtId="0" fontId="0" fillId="37" borderId="136" xfId="0" applyFill="1" applyBorder="1" applyAlignment="1">
      <alignment wrapText="1"/>
    </xf>
    <xf numFmtId="181" fontId="8" fillId="38" borderId="58" xfId="0" applyNumberFormat="1" applyFont="1" applyFill="1" applyBorder="1" applyAlignment="1">
      <alignment vertical="top"/>
    </xf>
    <xf numFmtId="3" fontId="0" fillId="37" borderId="58" xfId="0" applyNumberFormat="1" applyFont="1" applyFill="1" applyBorder="1" applyAlignment="1">
      <alignment vertical="top"/>
    </xf>
    <xf numFmtId="3" fontId="0" fillId="37" borderId="128" xfId="0" applyNumberFormat="1" applyFont="1" applyFill="1" applyBorder="1" applyAlignment="1">
      <alignment vertical="top"/>
    </xf>
    <xf numFmtId="3" fontId="0" fillId="37" borderId="136" xfId="0" applyNumberFormat="1" applyFill="1" applyBorder="1" applyAlignment="1">
      <alignment vertical="top"/>
    </xf>
    <xf numFmtId="0" fontId="9" fillId="38" borderId="58" xfId="0" applyFont="1" applyFill="1" applyBorder="1" applyAlignment="1">
      <alignment horizontal="center" vertical="top"/>
    </xf>
    <xf numFmtId="0" fontId="9" fillId="38" borderId="58" xfId="0" applyFont="1" applyFill="1" applyBorder="1" applyAlignment="1">
      <alignment horizontal="center" vertical="top" wrapText="1"/>
    </xf>
    <xf numFmtId="0" fontId="9" fillId="38" borderId="128" xfId="0" applyFont="1" applyFill="1" applyBorder="1" applyAlignment="1">
      <alignment horizontal="center" vertical="top"/>
    </xf>
    <xf numFmtId="0" fontId="9" fillId="38" borderId="128" xfId="0" applyFont="1" applyFill="1" applyBorder="1" applyAlignment="1">
      <alignment horizontal="center" vertical="top" wrapText="1"/>
    </xf>
    <xf numFmtId="181" fontId="9" fillId="38" borderId="128" xfId="0" applyNumberFormat="1" applyFont="1" applyFill="1" applyBorder="1" applyAlignment="1">
      <alignment vertical="top" wrapText="1"/>
    </xf>
    <xf numFmtId="0" fontId="0" fillId="0" borderId="82" xfId="0" applyFont="1" applyBorder="1" applyAlignment="1">
      <alignment horizontal="center" vertical="top"/>
    </xf>
    <xf numFmtId="0" fontId="6" fillId="0" borderId="82" xfId="0" applyFont="1" applyBorder="1" applyAlignment="1">
      <alignment vertical="top"/>
    </xf>
    <xf numFmtId="0" fontId="0" fillId="0" borderId="82" xfId="0" applyBorder="1" applyAlignment="1">
      <alignment vertical="top"/>
    </xf>
    <xf numFmtId="0" fontId="0" fillId="0" borderId="122" xfId="0" applyBorder="1" applyAlignment="1">
      <alignment vertical="top"/>
    </xf>
    <xf numFmtId="0" fontId="0" fillId="0" borderId="66" xfId="0" applyBorder="1" applyAlignment="1">
      <alignment vertical="top"/>
    </xf>
    <xf numFmtId="0" fontId="6" fillId="0" borderId="112" xfId="0" applyFont="1" applyBorder="1" applyAlignment="1">
      <alignment horizontal="center" vertical="top"/>
    </xf>
    <xf numFmtId="0" fontId="0" fillId="0" borderId="121" xfId="0" applyFont="1" applyBorder="1" applyAlignment="1">
      <alignment horizontal="center" vertical="top"/>
    </xf>
    <xf numFmtId="0" fontId="0" fillId="0" borderId="121" xfId="0" applyBorder="1" applyAlignment="1">
      <alignment vertical="top"/>
    </xf>
    <xf numFmtId="0" fontId="0" fillId="0" borderId="94" xfId="0" applyBorder="1" applyAlignment="1">
      <alignment vertical="top"/>
    </xf>
    <xf numFmtId="3" fontId="0" fillId="37" borderId="63" xfId="0" applyNumberFormat="1" applyFont="1" applyFill="1" applyBorder="1" applyAlignment="1">
      <alignment vertical="top"/>
    </xf>
    <xf numFmtId="181" fontId="9" fillId="38" borderId="63" xfId="0" applyNumberFormat="1" applyFont="1" applyFill="1" applyBorder="1" applyAlignment="1">
      <alignment horizontal="right" vertical="top" wrapText="1"/>
    </xf>
    <xf numFmtId="0" fontId="9" fillId="38" borderId="63" xfId="0" applyFont="1" applyFill="1" applyBorder="1" applyAlignment="1">
      <alignment horizontal="center" vertical="top" wrapText="1"/>
    </xf>
    <xf numFmtId="0" fontId="6" fillId="39" borderId="66" xfId="0" applyFont="1" applyFill="1" applyBorder="1" applyAlignment="1">
      <alignment vertical="top"/>
    </xf>
    <xf numFmtId="0" fontId="6" fillId="39" borderId="76" xfId="0" applyFont="1" applyFill="1" applyBorder="1" applyAlignment="1">
      <alignment horizontal="center" vertical="top"/>
    </xf>
    <xf numFmtId="0" fontId="6" fillId="39" borderId="76" xfId="0" applyFont="1" applyFill="1" applyBorder="1" applyAlignment="1">
      <alignment vertical="top"/>
    </xf>
    <xf numFmtId="0" fontId="6" fillId="39" borderId="107" xfId="0" applyFont="1" applyFill="1" applyBorder="1" applyAlignment="1">
      <alignment vertical="top"/>
    </xf>
    <xf numFmtId="3" fontId="6" fillId="39" borderId="63" xfId="0" applyNumberFormat="1" applyFont="1" applyFill="1" applyBorder="1" applyAlignment="1">
      <alignment vertical="top"/>
    </xf>
    <xf numFmtId="181" fontId="6" fillId="39" borderId="63" xfId="0" applyNumberFormat="1" applyFont="1" applyFill="1" applyBorder="1" applyAlignment="1">
      <alignment vertical="top"/>
    </xf>
    <xf numFmtId="0" fontId="6" fillId="39" borderId="63" xfId="0" applyFont="1" applyFill="1" applyBorder="1" applyAlignment="1">
      <alignment vertical="top"/>
    </xf>
    <xf numFmtId="0" fontId="0" fillId="37" borderId="133" xfId="0" applyFill="1" applyBorder="1" applyAlignment="1">
      <alignment horizontal="center" wrapText="1"/>
    </xf>
    <xf numFmtId="0" fontId="6" fillId="37" borderId="82" xfId="0" applyFont="1" applyFill="1" applyBorder="1" applyAlignment="1">
      <alignment/>
    </xf>
    <xf numFmtId="0" fontId="0" fillId="38" borderId="82" xfId="0" applyFill="1" applyBorder="1" applyAlignment="1">
      <alignment/>
    </xf>
    <xf numFmtId="0" fontId="0" fillId="38" borderId="122" xfId="0" applyFill="1" applyBorder="1" applyAlignment="1">
      <alignment/>
    </xf>
    <xf numFmtId="0" fontId="0" fillId="37" borderId="82" xfId="0" applyFill="1" applyBorder="1" applyAlignment="1">
      <alignment/>
    </xf>
    <xf numFmtId="0" fontId="0" fillId="38" borderId="82" xfId="0" applyFill="1" applyBorder="1" applyAlignment="1">
      <alignment horizontal="center"/>
    </xf>
    <xf numFmtId="0" fontId="0" fillId="37" borderId="84" xfId="0" applyFill="1" applyBorder="1" applyAlignment="1">
      <alignment/>
    </xf>
    <xf numFmtId="0" fontId="0" fillId="38" borderId="84" xfId="0" applyFill="1" applyBorder="1" applyAlignment="1">
      <alignment/>
    </xf>
    <xf numFmtId="0" fontId="0" fillId="38" borderId="84" xfId="0" applyFill="1" applyBorder="1" applyAlignment="1">
      <alignment horizontal="center"/>
    </xf>
    <xf numFmtId="0" fontId="0" fillId="38" borderId="137" xfId="0" applyFill="1" applyBorder="1" applyAlignment="1">
      <alignment/>
    </xf>
    <xf numFmtId="0" fontId="0" fillId="37" borderId="138" xfId="0" applyFill="1" applyBorder="1" applyAlignment="1">
      <alignment/>
    </xf>
    <xf numFmtId="0" fontId="0" fillId="38" borderId="138" xfId="0" applyFill="1" applyBorder="1" applyAlignment="1">
      <alignment/>
    </xf>
    <xf numFmtId="0" fontId="0" fillId="38" borderId="138" xfId="0" applyFill="1" applyBorder="1" applyAlignment="1">
      <alignment horizontal="center"/>
    </xf>
    <xf numFmtId="0" fontId="0" fillId="38" borderId="139" xfId="0" applyFill="1" applyBorder="1" applyAlignment="1">
      <alignment/>
    </xf>
    <xf numFmtId="3" fontId="6" fillId="37" borderId="82" xfId="0" applyNumberFormat="1" applyFont="1" applyFill="1" applyBorder="1" applyAlignment="1">
      <alignment/>
    </xf>
    <xf numFmtId="3" fontId="8" fillId="38" borderId="82" xfId="0" applyNumberFormat="1" applyFont="1" applyFill="1" applyBorder="1" applyAlignment="1">
      <alignment/>
    </xf>
    <xf numFmtId="3" fontId="0" fillId="37" borderId="82" xfId="0" applyNumberFormat="1" applyFont="1" applyFill="1" applyBorder="1" applyAlignment="1">
      <alignment/>
    </xf>
    <xf numFmtId="3" fontId="0" fillId="38" borderId="82" xfId="0" applyNumberFormat="1" applyFont="1" applyFill="1" applyBorder="1" applyAlignment="1">
      <alignment/>
    </xf>
    <xf numFmtId="3" fontId="0" fillId="38" borderId="82" xfId="0" applyNumberFormat="1" applyFont="1" applyFill="1" applyBorder="1" applyAlignment="1">
      <alignment horizontal="center"/>
    </xf>
    <xf numFmtId="3" fontId="9" fillId="38" borderId="82" xfId="0" applyNumberFormat="1" applyFont="1" applyFill="1" applyBorder="1" applyAlignment="1">
      <alignment/>
    </xf>
    <xf numFmtId="3" fontId="0" fillId="38" borderId="122" xfId="0" applyNumberFormat="1" applyFont="1" applyFill="1" applyBorder="1" applyAlignment="1">
      <alignment/>
    </xf>
    <xf numFmtId="0" fontId="0" fillId="37" borderId="82" xfId="0" applyFont="1" applyFill="1" applyBorder="1" applyAlignment="1">
      <alignment/>
    </xf>
    <xf numFmtId="0" fontId="6" fillId="37" borderId="138" xfId="0" applyFont="1" applyFill="1" applyBorder="1" applyAlignment="1">
      <alignment/>
    </xf>
    <xf numFmtId="0" fontId="21" fillId="37" borderId="138" xfId="0" applyFont="1" applyFill="1" applyBorder="1" applyAlignment="1">
      <alignment/>
    </xf>
    <xf numFmtId="0" fontId="22" fillId="38" borderId="138" xfId="0" applyFont="1" applyFill="1" applyBorder="1" applyAlignment="1">
      <alignment/>
    </xf>
    <xf numFmtId="0" fontId="22" fillId="38" borderId="139" xfId="0" applyFont="1" applyFill="1" applyBorder="1" applyAlignment="1">
      <alignment/>
    </xf>
    <xf numFmtId="0" fontId="6" fillId="37" borderId="84" xfId="0" applyFont="1" applyFill="1" applyBorder="1" applyAlignment="1">
      <alignment/>
    </xf>
    <xf numFmtId="0" fontId="6" fillId="39" borderId="129" xfId="0" applyFont="1" applyFill="1" applyBorder="1" applyAlignment="1">
      <alignment vertical="top"/>
    </xf>
    <xf numFmtId="0" fontId="6" fillId="39" borderId="130" xfId="0" applyFont="1" applyFill="1" applyBorder="1" applyAlignment="1">
      <alignment horizontal="center" vertical="top"/>
    </xf>
    <xf numFmtId="0" fontId="6" fillId="39" borderId="130" xfId="0" applyFont="1" applyFill="1" applyBorder="1" applyAlignment="1">
      <alignment vertical="top"/>
    </xf>
    <xf numFmtId="0" fontId="6" fillId="39" borderId="131" xfId="0" applyFont="1" applyFill="1" applyBorder="1" applyAlignment="1">
      <alignment vertical="top"/>
    </xf>
    <xf numFmtId="0" fontId="6" fillId="39" borderId="132" xfId="0" applyFont="1" applyFill="1" applyBorder="1" applyAlignment="1">
      <alignment vertical="top"/>
    </xf>
    <xf numFmtId="3" fontId="6" fillId="39" borderId="140" xfId="0" applyNumberFormat="1" applyFont="1" applyFill="1" applyBorder="1" applyAlignment="1">
      <alignment vertical="top"/>
    </xf>
    <xf numFmtId="3" fontId="6" fillId="39" borderId="141" xfId="0" applyNumberFormat="1" applyFont="1" applyFill="1" applyBorder="1" applyAlignment="1">
      <alignment vertical="top"/>
    </xf>
    <xf numFmtId="180" fontId="2" fillId="0" borderId="82" xfId="0" applyNumberFormat="1" applyFont="1" applyBorder="1" applyAlignment="1">
      <alignment/>
    </xf>
    <xf numFmtId="49" fontId="4" fillId="39" borderId="142" xfId="0" applyNumberFormat="1" applyFont="1" applyFill="1" applyBorder="1" applyAlignment="1">
      <alignment horizontal="right"/>
    </xf>
    <xf numFmtId="180" fontId="2" fillId="0" borderId="109" xfId="0" applyNumberFormat="1" applyFont="1" applyBorder="1" applyAlignment="1">
      <alignment/>
    </xf>
    <xf numFmtId="180" fontId="2" fillId="0" borderId="71" xfId="0" applyNumberFormat="1" applyFont="1" applyBorder="1" applyAlignment="1">
      <alignment/>
    </xf>
    <xf numFmtId="180" fontId="2" fillId="0" borderId="122" xfId="0" applyNumberFormat="1" applyFont="1" applyBorder="1" applyAlignment="1">
      <alignment/>
    </xf>
    <xf numFmtId="180" fontId="2" fillId="0" borderId="24" xfId="0" applyNumberFormat="1" applyFont="1" applyBorder="1" applyAlignment="1">
      <alignment/>
    </xf>
    <xf numFmtId="0" fontId="0" fillId="0" borderId="106" xfId="0" applyBorder="1" applyAlignment="1">
      <alignment vertical="center" wrapText="1"/>
    </xf>
    <xf numFmtId="0" fontId="0" fillId="0" borderId="16" xfId="0" applyBorder="1" applyAlignment="1">
      <alignment vertical="top" wrapText="1"/>
    </xf>
    <xf numFmtId="184" fontId="9" fillId="40" borderId="21" xfId="0" applyNumberFormat="1" applyFont="1" applyFill="1" applyBorder="1" applyAlignment="1">
      <alignment vertical="center"/>
    </xf>
    <xf numFmtId="184" fontId="9" fillId="36" borderId="14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72" xfId="0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64" fillId="0" borderId="122" xfId="0" applyFont="1" applyFill="1" applyBorder="1" applyAlignment="1">
      <alignment vertical="center"/>
    </xf>
    <xf numFmtId="3" fontId="64" fillId="0" borderId="122" xfId="0" applyNumberFormat="1" applyFont="1" applyFill="1" applyBorder="1" applyAlignment="1">
      <alignment vertical="center"/>
    </xf>
    <xf numFmtId="3" fontId="64" fillId="0" borderId="137" xfId="0" applyNumberFormat="1" applyFont="1" applyFill="1" applyBorder="1" applyAlignment="1">
      <alignment vertical="center"/>
    </xf>
    <xf numFmtId="0" fontId="64" fillId="0" borderId="82" xfId="0" applyFont="1" applyFill="1" applyBorder="1" applyAlignment="1">
      <alignment vertical="center"/>
    </xf>
    <xf numFmtId="0" fontId="64" fillId="0" borderId="84" xfId="0" applyFont="1" applyFill="1" applyBorder="1" applyAlignment="1">
      <alignment vertical="center"/>
    </xf>
    <xf numFmtId="3" fontId="0" fillId="0" borderId="71" xfId="0" applyNumberFormat="1" applyFill="1" applyBorder="1" applyAlignment="1">
      <alignment vertical="center"/>
    </xf>
    <xf numFmtId="3" fontId="0" fillId="0" borderId="71" xfId="0" applyNumberFormat="1" applyFill="1" applyBorder="1" applyAlignment="1">
      <alignment vertical="center" wrapText="1"/>
    </xf>
    <xf numFmtId="0" fontId="0" fillId="0" borderId="122" xfId="0" applyFont="1" applyFill="1" applyBorder="1" applyAlignment="1">
      <alignment vertical="center" wrapText="1"/>
    </xf>
    <xf numFmtId="183" fontId="0" fillId="0" borderId="72" xfId="0" applyNumberFormat="1" applyFont="1" applyFill="1" applyBorder="1" applyAlignment="1">
      <alignment vertical="center" wrapText="1"/>
    </xf>
    <xf numFmtId="0" fontId="64" fillId="0" borderId="11" xfId="0" applyFont="1" applyFill="1" applyBorder="1" applyAlignment="1">
      <alignment vertical="center" wrapText="1"/>
    </xf>
    <xf numFmtId="0" fontId="0" fillId="0" borderId="122" xfId="0" applyFill="1" applyBorder="1" applyAlignment="1">
      <alignment vertical="center"/>
    </xf>
    <xf numFmtId="0" fontId="64" fillId="0" borderId="30" xfId="0" applyFont="1" applyFill="1" applyBorder="1" applyAlignment="1">
      <alignment vertical="center" wrapText="1"/>
    </xf>
    <xf numFmtId="0" fontId="64" fillId="0" borderId="43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8" fillId="0" borderId="11" xfId="0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184" fontId="9" fillId="36" borderId="143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0" fontId="6" fillId="0" borderId="34" xfId="0" applyFont="1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64" fillId="0" borderId="122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4" fillId="0" borderId="137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16" xfId="0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6" fillId="0" borderId="11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64" fillId="0" borderId="82" xfId="0" applyNumberFormat="1" applyFont="1" applyFill="1" applyBorder="1" applyAlignment="1">
      <alignment wrapText="1"/>
    </xf>
    <xf numFmtId="183" fontId="64" fillId="0" borderId="122" xfId="0" applyNumberFormat="1" applyFont="1" applyFill="1" applyBorder="1" applyAlignment="1">
      <alignment wrapText="1"/>
    </xf>
    <xf numFmtId="0" fontId="64" fillId="0" borderId="11" xfId="0" applyFont="1" applyFill="1" applyBorder="1" applyAlignment="1">
      <alignment wrapText="1"/>
    </xf>
    <xf numFmtId="0" fontId="64" fillId="0" borderId="84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3" fontId="64" fillId="0" borderId="30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3" fontId="0" fillId="0" borderId="122" xfId="0" applyNumberForma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wrapText="1"/>
    </xf>
    <xf numFmtId="180" fontId="0" fillId="0" borderId="11" xfId="0" applyNumberFormat="1" applyFill="1" applyBorder="1" applyAlignment="1">
      <alignment/>
    </xf>
    <xf numFmtId="0" fontId="64" fillId="0" borderId="82" xfId="0" applyFont="1" applyFill="1" applyBorder="1" applyAlignment="1">
      <alignment/>
    </xf>
    <xf numFmtId="0" fontId="0" fillId="0" borderId="31" xfId="0" applyFill="1" applyBorder="1" applyAlignment="1">
      <alignment horizontal="center"/>
    </xf>
    <xf numFmtId="0" fontId="64" fillId="0" borderId="43" xfId="0" applyFont="1" applyFill="1" applyBorder="1" applyAlignment="1">
      <alignment horizontal="center"/>
    </xf>
    <xf numFmtId="0" fontId="64" fillId="0" borderId="11" xfId="0" applyFont="1" applyFill="1" applyBorder="1" applyAlignment="1">
      <alignment/>
    </xf>
    <xf numFmtId="182" fontId="64" fillId="0" borderId="84" xfId="0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70" xfId="0" applyFon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36" xfId="0" applyFill="1" applyBorder="1" applyAlignment="1">
      <alignment/>
    </xf>
    <xf numFmtId="2" fontId="64" fillId="0" borderId="31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64" fillId="0" borderId="12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64" fillId="0" borderId="3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64" fillId="0" borderId="0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64" fillId="0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right"/>
    </xf>
    <xf numFmtId="0" fontId="64" fillId="0" borderId="144" xfId="0" applyFont="1" applyFill="1" applyBorder="1" applyAlignment="1">
      <alignment horizontal="right"/>
    </xf>
    <xf numFmtId="0" fontId="0" fillId="0" borderId="70" xfId="0" applyFill="1" applyBorder="1" applyAlignment="1">
      <alignment/>
    </xf>
    <xf numFmtId="0" fontId="0" fillId="0" borderId="145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82" xfId="0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0" xfId="0" applyFill="1" applyBorder="1" applyAlignment="1">
      <alignment horizontal="center"/>
    </xf>
    <xf numFmtId="0" fontId="0" fillId="0" borderId="71" xfId="0" applyFont="1" applyFill="1" applyBorder="1" applyAlignment="1">
      <alignment horizontal="left"/>
    </xf>
    <xf numFmtId="183" fontId="0" fillId="0" borderId="11" xfId="0" applyNumberFormat="1" applyFont="1" applyFill="1" applyBorder="1" applyAlignment="1">
      <alignment horizontal="right"/>
    </xf>
    <xf numFmtId="0" fontId="0" fillId="0" borderId="19" xfId="0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65" fillId="0" borderId="11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6" fillId="0" borderId="11" xfId="0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vertical="center" wrapText="1"/>
    </xf>
    <xf numFmtId="3" fontId="64" fillId="0" borderId="11" xfId="0" applyNumberFormat="1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center"/>
    </xf>
    <xf numFmtId="0" fontId="64" fillId="0" borderId="3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90" xfId="0" applyFont="1" applyFill="1" applyBorder="1" applyAlignment="1">
      <alignment horizontal="center"/>
    </xf>
    <xf numFmtId="3" fontId="64" fillId="0" borderId="30" xfId="0" applyNumberFormat="1" applyFont="1" applyFill="1" applyBorder="1" applyAlignment="1">
      <alignment/>
    </xf>
    <xf numFmtId="0" fontId="64" fillId="0" borderId="53" xfId="0" applyFont="1" applyFill="1" applyBorder="1" applyAlignment="1">
      <alignment/>
    </xf>
    <xf numFmtId="0" fontId="64" fillId="0" borderId="15" xfId="0" applyFont="1" applyFill="1" applyBorder="1" applyAlignment="1">
      <alignment horizontal="center"/>
    </xf>
    <xf numFmtId="0" fontId="64" fillId="0" borderId="16" xfId="0" applyFont="1" applyFill="1" applyBorder="1" applyAlignment="1">
      <alignment vertical="center" wrapText="1"/>
    </xf>
    <xf numFmtId="0" fontId="64" fillId="0" borderId="31" xfId="0" applyFont="1" applyFill="1" applyBorder="1" applyAlignment="1">
      <alignment/>
    </xf>
    <xf numFmtId="0" fontId="64" fillId="0" borderId="36" xfId="0" applyFont="1" applyFill="1" applyBorder="1" applyAlignment="1">
      <alignment/>
    </xf>
    <xf numFmtId="0" fontId="64" fillId="0" borderId="16" xfId="0" applyFont="1" applyFill="1" applyBorder="1" applyAlignment="1">
      <alignment/>
    </xf>
    <xf numFmtId="0" fontId="6" fillId="0" borderId="82" xfId="0" applyFont="1" applyFill="1" applyBorder="1" applyAlignment="1">
      <alignment horizontal="center"/>
    </xf>
    <xf numFmtId="0" fontId="64" fillId="0" borderId="52" xfId="0" applyFont="1" applyFill="1" applyBorder="1" applyAlignment="1">
      <alignment horizontal="center"/>
    </xf>
    <xf numFmtId="0" fontId="65" fillId="0" borderId="82" xfId="0" applyFont="1" applyFill="1" applyBorder="1" applyAlignment="1">
      <alignment vertical="center" wrapText="1"/>
    </xf>
    <xf numFmtId="0" fontId="0" fillId="0" borderId="70" xfId="0" applyFont="1" applyFill="1" applyBorder="1" applyAlignment="1">
      <alignment horizontal="center"/>
    </xf>
    <xf numFmtId="0" fontId="64" fillId="0" borderId="71" xfId="0" applyFont="1" applyFill="1" applyBorder="1" applyAlignment="1">
      <alignment/>
    </xf>
    <xf numFmtId="0" fontId="64" fillId="0" borderId="122" xfId="0" applyFont="1" applyFill="1" applyBorder="1" applyAlignment="1">
      <alignment/>
    </xf>
    <xf numFmtId="0" fontId="66" fillId="0" borderId="82" xfId="0" applyFont="1" applyFill="1" applyBorder="1" applyAlignment="1">
      <alignment vertical="center" wrapText="1"/>
    </xf>
    <xf numFmtId="0" fontId="0" fillId="0" borderId="71" xfId="0" applyFont="1" applyFill="1" applyBorder="1" applyAlignment="1">
      <alignment horizontal="center"/>
    </xf>
    <xf numFmtId="0" fontId="64" fillId="0" borderId="82" xfId="0" applyFont="1" applyFill="1" applyBorder="1" applyAlignment="1">
      <alignment vertical="center" wrapText="1"/>
    </xf>
    <xf numFmtId="0" fontId="64" fillId="0" borderId="71" xfId="0" applyFont="1" applyFill="1" applyBorder="1" applyAlignment="1">
      <alignment vertical="center" wrapText="1"/>
    </xf>
    <xf numFmtId="0" fontId="0" fillId="0" borderId="122" xfId="0" applyFill="1" applyBorder="1" applyAlignment="1">
      <alignment horizontal="center"/>
    </xf>
    <xf numFmtId="0" fontId="65" fillId="0" borderId="52" xfId="0" applyFont="1" applyFill="1" applyBorder="1" applyAlignment="1">
      <alignment horizontal="center"/>
    </xf>
    <xf numFmtId="0" fontId="0" fillId="0" borderId="122" xfId="0" applyFill="1" applyBorder="1" applyAlignment="1">
      <alignment/>
    </xf>
    <xf numFmtId="3" fontId="64" fillId="0" borderId="0" xfId="0" applyNumberFormat="1" applyFont="1" applyFill="1" applyBorder="1" applyAlignment="1">
      <alignment/>
    </xf>
    <xf numFmtId="0" fontId="6" fillId="0" borderId="82" xfId="0" applyFont="1" applyFill="1" applyBorder="1" applyAlignment="1">
      <alignment horizontal="center" vertical="center" wrapText="1"/>
    </xf>
    <xf numFmtId="0" fontId="64" fillId="0" borderId="52" xfId="0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vertical="center" wrapText="1"/>
    </xf>
    <xf numFmtId="0" fontId="64" fillId="0" borderId="122" xfId="0" applyFont="1" applyFill="1" applyBorder="1" applyAlignment="1">
      <alignment vertical="center" wrapText="1"/>
    </xf>
    <xf numFmtId="0" fontId="6" fillId="0" borderId="137" xfId="0" applyFont="1" applyFill="1" applyBorder="1" applyAlignment="1">
      <alignment horizontal="center"/>
    </xf>
    <xf numFmtId="0" fontId="64" fillId="0" borderId="136" xfId="0" applyFont="1" applyFill="1" applyBorder="1" applyAlignment="1">
      <alignment horizontal="center"/>
    </xf>
    <xf numFmtId="0" fontId="64" fillId="0" borderId="72" xfId="0" applyFont="1" applyFill="1" applyBorder="1" applyAlignment="1">
      <alignment vertical="center" wrapText="1"/>
    </xf>
    <xf numFmtId="0" fontId="64" fillId="0" borderId="146" xfId="0" applyFont="1" applyFill="1" applyBorder="1" applyAlignment="1">
      <alignment/>
    </xf>
    <xf numFmtId="0" fontId="64" fillId="0" borderId="127" xfId="0" applyFont="1" applyFill="1" applyBorder="1" applyAlignment="1">
      <alignment/>
    </xf>
    <xf numFmtId="0" fontId="64" fillId="0" borderId="72" xfId="0" applyFont="1" applyFill="1" applyBorder="1" applyAlignment="1">
      <alignment/>
    </xf>
    <xf numFmtId="3" fontId="64" fillId="0" borderId="127" xfId="0" applyNumberFormat="1" applyFont="1" applyFill="1" applyBorder="1" applyAlignment="1">
      <alignment/>
    </xf>
    <xf numFmtId="0" fontId="64" fillId="0" borderId="137" xfId="0" applyFont="1" applyFill="1" applyBorder="1" applyAlignment="1">
      <alignment/>
    </xf>
    <xf numFmtId="0" fontId="65" fillId="0" borderId="71" xfId="0" applyFont="1" applyFill="1" applyBorder="1" applyAlignment="1">
      <alignment vertical="center" wrapText="1"/>
    </xf>
    <xf numFmtId="0" fontId="64" fillId="0" borderId="70" xfId="0" applyFont="1" applyFill="1" applyBorder="1" applyAlignment="1">
      <alignment horizontal="center"/>
    </xf>
    <xf numFmtId="0" fontId="64" fillId="0" borderId="147" xfId="0" applyFont="1" applyFill="1" applyBorder="1" applyAlignment="1">
      <alignment horizontal="center"/>
    </xf>
    <xf numFmtId="0" fontId="65" fillId="0" borderId="82" xfId="0" applyFont="1" applyFill="1" applyBorder="1" applyAlignment="1">
      <alignment horizontal="center"/>
    </xf>
    <xf numFmtId="0" fontId="66" fillId="0" borderId="71" xfId="0" applyFont="1" applyFill="1" applyBorder="1" applyAlignment="1">
      <alignment vertical="center" wrapText="1"/>
    </xf>
    <xf numFmtId="0" fontId="64" fillId="0" borderId="7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122" xfId="0" applyFont="1" applyFill="1" applyBorder="1" applyAlignment="1">
      <alignment horizontal="center"/>
    </xf>
    <xf numFmtId="0" fontId="64" fillId="0" borderId="148" xfId="0" applyFont="1" applyFill="1" applyBorder="1" applyAlignment="1">
      <alignment horizontal="center"/>
    </xf>
    <xf numFmtId="3" fontId="64" fillId="0" borderId="71" xfId="0" applyNumberFormat="1" applyFont="1" applyFill="1" applyBorder="1" applyAlignment="1">
      <alignment/>
    </xf>
    <xf numFmtId="0" fontId="64" fillId="0" borderId="106" xfId="0" applyFont="1" applyFill="1" applyBorder="1" applyAlignment="1">
      <alignment/>
    </xf>
    <xf numFmtId="0" fontId="65" fillId="0" borderId="82" xfId="0" applyFont="1" applyFill="1" applyBorder="1" applyAlignment="1">
      <alignment horizontal="center" vertical="center" wrapText="1"/>
    </xf>
    <xf numFmtId="0" fontId="64" fillId="0" borderId="106" xfId="0" applyFont="1" applyFill="1" applyBorder="1" applyAlignment="1">
      <alignment vertical="center" wrapText="1"/>
    </xf>
    <xf numFmtId="3" fontId="64" fillId="0" borderId="72" xfId="0" applyNumberFormat="1" applyFont="1" applyFill="1" applyBorder="1" applyAlignment="1">
      <alignment/>
    </xf>
    <xf numFmtId="0" fontId="64" fillId="0" borderId="149" xfId="0" applyFont="1" applyFill="1" applyBorder="1" applyAlignment="1">
      <alignment/>
    </xf>
    <xf numFmtId="0" fontId="64" fillId="0" borderId="82" xfId="0" applyFont="1" applyFill="1" applyBorder="1" applyAlignment="1">
      <alignment horizontal="center"/>
    </xf>
    <xf numFmtId="0" fontId="64" fillId="0" borderId="84" xfId="0" applyFont="1" applyFill="1" applyBorder="1" applyAlignment="1">
      <alignment vertical="center" wrapText="1"/>
    </xf>
    <xf numFmtId="0" fontId="65" fillId="0" borderId="137" xfId="0" applyFont="1" applyFill="1" applyBorder="1" applyAlignment="1">
      <alignment horizontal="center"/>
    </xf>
    <xf numFmtId="0" fontId="64" fillId="0" borderId="135" xfId="0" applyFont="1" applyFill="1" applyBorder="1" applyAlignment="1">
      <alignment horizontal="center"/>
    </xf>
    <xf numFmtId="0" fontId="64" fillId="0" borderId="150" xfId="0" applyFont="1" applyFill="1" applyBorder="1" applyAlignment="1">
      <alignment/>
    </xf>
    <xf numFmtId="0" fontId="64" fillId="0" borderId="109" xfId="0" applyFont="1" applyFill="1" applyBorder="1" applyAlignment="1">
      <alignment horizontal="center"/>
    </xf>
    <xf numFmtId="0" fontId="64" fillId="0" borderId="84" xfId="0" applyFont="1" applyFill="1" applyBorder="1" applyAlignment="1">
      <alignment/>
    </xf>
    <xf numFmtId="3" fontId="64" fillId="0" borderId="149" xfId="0" applyNumberFormat="1" applyFont="1" applyFill="1" applyBorder="1" applyAlignment="1">
      <alignment/>
    </xf>
    <xf numFmtId="0" fontId="64" fillId="0" borderId="70" xfId="0" applyFont="1" applyFill="1" applyBorder="1" applyAlignment="1">
      <alignment/>
    </xf>
    <xf numFmtId="0" fontId="6" fillId="0" borderId="84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71" xfId="0" applyFont="1" applyFill="1" applyBorder="1" applyAlignment="1">
      <alignment vertical="center" wrapText="1"/>
    </xf>
    <xf numFmtId="0" fontId="0" fillId="0" borderId="82" xfId="0" applyFill="1" applyBorder="1" applyAlignment="1">
      <alignment/>
    </xf>
    <xf numFmtId="0" fontId="0" fillId="0" borderId="122" xfId="0" applyFont="1" applyFill="1" applyBorder="1" applyAlignment="1">
      <alignment horizontal="left"/>
    </xf>
    <xf numFmtId="0" fontId="0" fillId="0" borderId="82" xfId="0" applyFill="1" applyBorder="1" applyAlignment="1">
      <alignment horizontal="center"/>
    </xf>
    <xf numFmtId="0" fontId="0" fillId="0" borderId="84" xfId="0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137" xfId="0" applyFont="1" applyFill="1" applyBorder="1" applyAlignment="1">
      <alignment/>
    </xf>
    <xf numFmtId="0" fontId="6" fillId="0" borderId="82" xfId="0" applyFont="1" applyFill="1" applyBorder="1" applyAlignment="1">
      <alignment vertical="center" wrapText="1"/>
    </xf>
    <xf numFmtId="0" fontId="0" fillId="0" borderId="147" xfId="0" applyFill="1" applyBorder="1" applyAlignment="1">
      <alignment horizontal="center"/>
    </xf>
    <xf numFmtId="0" fontId="0" fillId="0" borderId="82" xfId="0" applyFont="1" applyFill="1" applyBorder="1" applyAlignment="1">
      <alignment/>
    </xf>
    <xf numFmtId="3" fontId="0" fillId="0" borderId="82" xfId="0" applyNumberFormat="1" applyFill="1" applyBorder="1" applyAlignment="1">
      <alignment/>
    </xf>
    <xf numFmtId="184" fontId="9" fillId="36" borderId="143" xfId="0" applyNumberFormat="1" applyFont="1" applyFill="1" applyBorder="1" applyAlignment="1">
      <alignment vertical="top" wrapText="1"/>
    </xf>
    <xf numFmtId="0" fontId="64" fillId="0" borderId="11" xfId="0" applyFont="1" applyFill="1" applyBorder="1" applyAlignment="1">
      <alignment horizontal="center" vertical="top" wrapText="1"/>
    </xf>
    <xf numFmtId="0" fontId="64" fillId="0" borderId="11" xfId="0" applyFont="1" applyFill="1" applyBorder="1" applyAlignment="1">
      <alignment vertical="top" wrapText="1"/>
    </xf>
    <xf numFmtId="3" fontId="64" fillId="0" borderId="20" xfId="0" applyNumberFormat="1" applyFont="1" applyFill="1" applyBorder="1" applyAlignment="1">
      <alignment vertical="top" wrapText="1"/>
    </xf>
    <xf numFmtId="0" fontId="64" fillId="0" borderId="20" xfId="0" applyFont="1" applyFill="1" applyBorder="1" applyAlignment="1">
      <alignment vertical="top" wrapText="1"/>
    </xf>
    <xf numFmtId="0" fontId="64" fillId="0" borderId="31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6" fillId="0" borderId="7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1" xfId="0" applyFill="1" applyBorder="1" applyAlignment="1">
      <alignment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72" xfId="0" applyFill="1" applyBorder="1" applyAlignment="1">
      <alignment vertical="top" wrapText="1"/>
    </xf>
    <xf numFmtId="0" fontId="0" fillId="0" borderId="43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3" fontId="0" fillId="0" borderId="20" xfId="0" applyNumberFormat="1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3" xfId="0" applyFont="1" applyFill="1" applyBorder="1" applyAlignment="1">
      <alignment vertical="top" wrapText="1"/>
    </xf>
    <xf numFmtId="0" fontId="64" fillId="0" borderId="2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/>
    </xf>
    <xf numFmtId="0" fontId="65" fillId="0" borderId="16" xfId="0" applyFont="1" applyFill="1" applyBorder="1" applyAlignment="1">
      <alignment vertical="top"/>
    </xf>
    <xf numFmtId="0" fontId="6" fillId="0" borderId="151" xfId="0" applyFont="1" applyFill="1" applyBorder="1" applyAlignment="1">
      <alignment horizontal="center" vertical="center"/>
    </xf>
    <xf numFmtId="0" fontId="64" fillId="0" borderId="82" xfId="0" applyFont="1" applyFill="1" applyBorder="1" applyAlignment="1">
      <alignment horizontal="center" vertical="top"/>
    </xf>
    <xf numFmtId="0" fontId="65" fillId="0" borderId="82" xfId="0" applyFont="1" applyFill="1" applyBorder="1" applyAlignment="1">
      <alignment vertical="top" wrapText="1"/>
    </xf>
    <xf numFmtId="0" fontId="64" fillId="0" borderId="82" xfId="0" applyFont="1" applyFill="1" applyBorder="1" applyAlignment="1">
      <alignment vertical="top"/>
    </xf>
    <xf numFmtId="0" fontId="64" fillId="0" borderId="122" xfId="0" applyFont="1" applyFill="1" applyBorder="1" applyAlignment="1">
      <alignment vertical="top"/>
    </xf>
    <xf numFmtId="0" fontId="64" fillId="0" borderId="71" xfId="0" applyFont="1" applyFill="1" applyBorder="1" applyAlignment="1">
      <alignment horizontal="center" vertical="top"/>
    </xf>
    <xf numFmtId="0" fontId="64" fillId="0" borderId="84" xfId="0" applyFont="1" applyFill="1" applyBorder="1" applyAlignment="1">
      <alignment horizontal="center" vertical="top"/>
    </xf>
    <xf numFmtId="0" fontId="64" fillId="0" borderId="72" xfId="0" applyFont="1" applyFill="1" applyBorder="1" applyAlignment="1">
      <alignment vertical="top"/>
    </xf>
    <xf numFmtId="0" fontId="64" fillId="0" borderId="84" xfId="0" applyFont="1" applyFill="1" applyBorder="1" applyAlignment="1">
      <alignment vertical="top"/>
    </xf>
    <xf numFmtId="0" fontId="64" fillId="0" borderId="137" xfId="0" applyFont="1" applyFill="1" applyBorder="1" applyAlignment="1">
      <alignment vertical="top"/>
    </xf>
    <xf numFmtId="0" fontId="0" fillId="0" borderId="82" xfId="0" applyFont="1" applyFill="1" applyBorder="1" applyAlignment="1">
      <alignment horizontal="center" vertical="top"/>
    </xf>
    <xf numFmtId="0" fontId="6" fillId="0" borderId="82" xfId="0" applyFont="1" applyFill="1" applyBorder="1" applyAlignment="1">
      <alignment vertical="top"/>
    </xf>
    <xf numFmtId="0" fontId="0" fillId="0" borderId="82" xfId="0" applyFill="1" applyBorder="1" applyAlignment="1">
      <alignment vertical="top"/>
    </xf>
    <xf numFmtId="0" fontId="6" fillId="0" borderId="122" xfId="0" applyFont="1" applyFill="1" applyBorder="1" applyAlignment="1">
      <alignment vertical="top"/>
    </xf>
    <xf numFmtId="0" fontId="0" fillId="0" borderId="82" xfId="0" applyFont="1" applyFill="1" applyBorder="1" applyAlignment="1">
      <alignment horizontal="center" vertical="center"/>
    </xf>
    <xf numFmtId="0" fontId="0" fillId="0" borderId="82" xfId="0" applyFill="1" applyBorder="1" applyAlignment="1">
      <alignment vertical="center" wrapText="1"/>
    </xf>
    <xf numFmtId="0" fontId="0" fillId="0" borderId="122" xfId="0" applyFill="1" applyBorder="1" applyAlignment="1">
      <alignment vertical="center" wrapText="1"/>
    </xf>
    <xf numFmtId="0" fontId="0" fillId="0" borderId="82" xfId="0" applyFill="1" applyBorder="1" applyAlignment="1">
      <alignment vertical="top" wrapText="1"/>
    </xf>
    <xf numFmtId="0" fontId="0" fillId="0" borderId="82" xfId="0" applyFont="1" applyFill="1" applyBorder="1" applyAlignment="1">
      <alignment vertical="top" wrapText="1"/>
    </xf>
    <xf numFmtId="3" fontId="0" fillId="0" borderId="122" xfId="0" applyNumberFormat="1" applyFont="1" applyFill="1" applyBorder="1" applyAlignment="1">
      <alignment vertical="top" wrapText="1"/>
    </xf>
    <xf numFmtId="3" fontId="0" fillId="0" borderId="122" xfId="0" applyNumberFormat="1" applyFill="1" applyBorder="1" applyAlignment="1">
      <alignment vertical="top" wrapText="1"/>
    </xf>
    <xf numFmtId="0" fontId="64" fillId="0" borderId="82" xfId="0" applyFont="1" applyFill="1" applyBorder="1" applyAlignment="1">
      <alignment vertical="top" wrapText="1"/>
    </xf>
    <xf numFmtId="0" fontId="0" fillId="0" borderId="122" xfId="0" applyFill="1" applyBorder="1" applyAlignment="1">
      <alignment vertical="top" wrapText="1"/>
    </xf>
    <xf numFmtId="0" fontId="0" fillId="0" borderId="122" xfId="0" applyFont="1" applyFill="1" applyBorder="1" applyAlignment="1">
      <alignment vertical="top" wrapText="1"/>
    </xf>
    <xf numFmtId="0" fontId="0" fillId="0" borderId="71" xfId="0" applyFont="1" applyFill="1" applyBorder="1" applyAlignment="1">
      <alignment horizontal="center" vertical="top"/>
    </xf>
    <xf numFmtId="0" fontId="0" fillId="0" borderId="84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vertical="center" wrapText="1"/>
    </xf>
    <xf numFmtId="0" fontId="0" fillId="0" borderId="72" xfId="0" applyFill="1" applyBorder="1" applyAlignment="1">
      <alignment vertical="center" wrapText="1"/>
    </xf>
    <xf numFmtId="0" fontId="0" fillId="0" borderId="137" xfId="0" applyFill="1" applyBorder="1" applyAlignment="1">
      <alignment vertical="center" wrapText="1"/>
    </xf>
    <xf numFmtId="0" fontId="6" fillId="0" borderId="70" xfId="0" applyFont="1" applyFill="1" applyBorder="1" applyAlignment="1">
      <alignment vertical="top"/>
    </xf>
    <xf numFmtId="0" fontId="0" fillId="0" borderId="122" xfId="0" applyFill="1" applyBorder="1" applyAlignment="1">
      <alignment vertical="top"/>
    </xf>
    <xf numFmtId="0" fontId="0" fillId="0" borderId="72" xfId="0" applyFont="1" applyFill="1" applyBorder="1" applyAlignment="1">
      <alignment horizontal="center" vertical="top"/>
    </xf>
    <xf numFmtId="0" fontId="0" fillId="0" borderId="84" xfId="0" applyFill="1" applyBorder="1" applyAlignment="1">
      <alignment vertical="top"/>
    </xf>
    <xf numFmtId="0" fontId="0" fillId="0" borderId="137" xfId="0" applyFill="1" applyBorder="1" applyAlignment="1">
      <alignment vertical="top"/>
    </xf>
    <xf numFmtId="0" fontId="0" fillId="0" borderId="82" xfId="0" applyFont="1" applyFill="1" applyBorder="1" applyAlignment="1">
      <alignment vertical="top"/>
    </xf>
    <xf numFmtId="0" fontId="0" fillId="0" borderId="84" xfId="0" applyFont="1" applyFill="1" applyBorder="1" applyAlignment="1">
      <alignment vertical="top"/>
    </xf>
    <xf numFmtId="0" fontId="65" fillId="0" borderId="16" xfId="0" applyFont="1" applyFill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5" fillId="0" borderId="82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64" fillId="0" borderId="84" xfId="0" applyFont="1" applyFill="1" applyBorder="1" applyAlignment="1">
      <alignment horizontal="center"/>
    </xf>
    <xf numFmtId="0" fontId="64" fillId="0" borderId="138" xfId="0" applyFont="1" applyFill="1" applyBorder="1" applyAlignment="1">
      <alignment horizontal="center"/>
    </xf>
    <xf numFmtId="0" fontId="65" fillId="0" borderId="138" xfId="0" applyFont="1" applyFill="1" applyBorder="1" applyAlignment="1">
      <alignment wrapText="1"/>
    </xf>
    <xf numFmtId="0" fontId="0" fillId="0" borderId="138" xfId="0" applyFill="1" applyBorder="1" applyAlignment="1">
      <alignment/>
    </xf>
    <xf numFmtId="3" fontId="0" fillId="0" borderId="82" xfId="0" applyNumberFormat="1" applyFont="1" applyFill="1" applyBorder="1" applyAlignment="1">
      <alignment/>
    </xf>
    <xf numFmtId="0" fontId="65" fillId="0" borderId="138" xfId="0" applyFont="1" applyFill="1" applyBorder="1" applyAlignment="1">
      <alignment horizontal="center"/>
    </xf>
    <xf numFmtId="0" fontId="6" fillId="0" borderId="138" xfId="0" applyFont="1" applyFill="1" applyBorder="1" applyAlignment="1">
      <alignment/>
    </xf>
    <xf numFmtId="0" fontId="67" fillId="0" borderId="138" xfId="0" applyFont="1" applyFill="1" applyBorder="1" applyAlignment="1">
      <alignment horizontal="center"/>
    </xf>
    <xf numFmtId="0" fontId="67" fillId="0" borderId="138" xfId="0" applyFont="1" applyFill="1" applyBorder="1" applyAlignment="1">
      <alignment wrapText="1"/>
    </xf>
    <xf numFmtId="0" fontId="21" fillId="0" borderId="138" xfId="0" applyFont="1" applyFill="1" applyBorder="1" applyAlignment="1">
      <alignment/>
    </xf>
    <xf numFmtId="0" fontId="65" fillId="0" borderId="84" xfId="0" applyFont="1" applyFill="1" applyBorder="1" applyAlignment="1">
      <alignment horizontal="center"/>
    </xf>
    <xf numFmtId="0" fontId="65" fillId="0" borderId="84" xfId="0" applyFont="1" applyFill="1" applyBorder="1" applyAlignment="1">
      <alignment wrapText="1"/>
    </xf>
    <xf numFmtId="0" fontId="6" fillId="0" borderId="84" xfId="0" applyFont="1" applyFill="1" applyBorder="1" applyAlignment="1">
      <alignment/>
    </xf>
    <xf numFmtId="0" fontId="65" fillId="0" borderId="82" xfId="0" applyFont="1" applyFill="1" applyBorder="1" applyAlignment="1">
      <alignment wrapText="1"/>
    </xf>
    <xf numFmtId="0" fontId="0" fillId="0" borderId="82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3" xfId="0" applyFill="1" applyBorder="1" applyAlignment="1">
      <alignment vertical="top" wrapText="1"/>
    </xf>
    <xf numFmtId="0" fontId="4" fillId="0" borderId="152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1" fontId="4" fillId="41" borderId="130" xfId="0" applyNumberFormat="1" applyFont="1" applyFill="1" applyBorder="1" applyAlignment="1">
      <alignment horizontal="center"/>
    </xf>
    <xf numFmtId="1" fontId="4" fillId="41" borderId="131" xfId="0" applyNumberFormat="1" applyFont="1" applyFill="1" applyBorder="1" applyAlignment="1">
      <alignment horizontal="center"/>
    </xf>
    <xf numFmtId="0" fontId="68" fillId="0" borderId="88" xfId="0" applyNumberFormat="1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8" fillId="0" borderId="88" xfId="0" applyNumberFormat="1" applyFont="1" applyBorder="1" applyAlignment="1">
      <alignment horizontal="center" vertical="center" wrapText="1"/>
    </xf>
    <xf numFmtId="0" fontId="6" fillId="0" borderId="134" xfId="0" applyNumberFormat="1" applyFont="1" applyBorder="1" applyAlignment="1">
      <alignment horizontal="center" vertical="center" wrapText="1"/>
    </xf>
    <xf numFmtId="0" fontId="6" fillId="0" borderId="152" xfId="0" applyNumberFormat="1" applyFont="1" applyBorder="1" applyAlignment="1">
      <alignment horizontal="center" vertical="center" wrapText="1"/>
    </xf>
    <xf numFmtId="0" fontId="6" fillId="0" borderId="153" xfId="0" applyNumberFormat="1" applyFont="1" applyBorder="1" applyAlignment="1">
      <alignment horizontal="center" vertical="center" wrapText="1"/>
    </xf>
    <xf numFmtId="0" fontId="6" fillId="0" borderId="111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184" fontId="6" fillId="36" borderId="152" xfId="0" applyNumberFormat="1" applyFont="1" applyFill="1" applyBorder="1" applyAlignment="1">
      <alignment horizontal="center" vertical="center" wrapText="1"/>
    </xf>
    <xf numFmtId="184" fontId="6" fillId="36" borderId="153" xfId="0" applyNumberFormat="1" applyFont="1" applyFill="1" applyBorder="1" applyAlignment="1">
      <alignment horizontal="center" vertical="center" wrapText="1"/>
    </xf>
    <xf numFmtId="184" fontId="6" fillId="36" borderId="154" xfId="0" applyNumberFormat="1" applyFont="1" applyFill="1" applyBorder="1" applyAlignment="1">
      <alignment horizontal="center" vertical="center" wrapText="1"/>
    </xf>
    <xf numFmtId="0" fontId="6" fillId="0" borderId="155" xfId="0" applyNumberFormat="1" applyFont="1" applyBorder="1" applyAlignment="1">
      <alignment horizontal="center" vertical="center" wrapText="1"/>
    </xf>
    <xf numFmtId="0" fontId="6" fillId="0" borderId="156" xfId="0" applyNumberFormat="1" applyFont="1" applyBorder="1" applyAlignment="1">
      <alignment horizontal="center" vertical="center" wrapText="1"/>
    </xf>
    <xf numFmtId="180" fontId="6" fillId="39" borderId="157" xfId="0" applyNumberFormat="1" applyFont="1" applyFill="1" applyBorder="1" applyAlignment="1">
      <alignment horizontal="center"/>
    </xf>
    <xf numFmtId="180" fontId="6" fillId="39" borderId="158" xfId="0" applyNumberFormat="1" applyFont="1" applyFill="1" applyBorder="1" applyAlignment="1">
      <alignment horizont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184" fontId="6" fillId="36" borderId="108" xfId="0" applyNumberFormat="1" applyFont="1" applyFill="1" applyBorder="1" applyAlignment="1">
      <alignment horizontal="center" vertical="center"/>
    </xf>
    <xf numFmtId="184" fontId="6" fillId="36" borderId="111" xfId="0" applyNumberFormat="1" applyFont="1" applyFill="1" applyBorder="1" applyAlignment="1">
      <alignment horizontal="center" vertical="center"/>
    </xf>
    <xf numFmtId="184" fontId="6" fillId="36" borderId="93" xfId="0" applyNumberFormat="1" applyFont="1" applyFill="1" applyBorder="1" applyAlignment="1">
      <alignment horizontal="center" vertical="center"/>
    </xf>
    <xf numFmtId="0" fontId="6" fillId="0" borderId="159" xfId="0" applyFont="1" applyBorder="1" applyAlignment="1">
      <alignment horizontal="center" vertical="center"/>
    </xf>
    <xf numFmtId="0" fontId="6" fillId="0" borderId="160" xfId="0" applyFont="1" applyBorder="1" applyAlignment="1">
      <alignment horizontal="center" vertical="center"/>
    </xf>
    <xf numFmtId="0" fontId="6" fillId="0" borderId="151" xfId="0" applyFont="1" applyBorder="1" applyAlignment="1">
      <alignment horizontal="center" vertical="center"/>
    </xf>
    <xf numFmtId="184" fontId="6" fillId="36" borderId="161" xfId="0" applyNumberFormat="1" applyFont="1" applyFill="1" applyBorder="1" applyAlignment="1">
      <alignment horizontal="center" vertical="center"/>
    </xf>
    <xf numFmtId="184" fontId="6" fillId="36" borderId="162" xfId="0" applyNumberFormat="1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184" fontId="6" fillId="36" borderId="155" xfId="0" applyNumberFormat="1" applyFont="1" applyFill="1" applyBorder="1" applyAlignment="1">
      <alignment horizontal="center" vertical="center"/>
    </xf>
    <xf numFmtId="184" fontId="6" fillId="36" borderId="163" xfId="0" applyNumberFormat="1" applyFont="1" applyFill="1" applyBorder="1" applyAlignment="1">
      <alignment horizontal="center" vertical="center"/>
    </xf>
    <xf numFmtId="184" fontId="6" fillId="36" borderId="164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0" fontId="0" fillId="0" borderId="8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06" xfId="0" applyFill="1" applyBorder="1" applyAlignment="1">
      <alignment horizontal="left"/>
    </xf>
    <xf numFmtId="0" fontId="0" fillId="0" borderId="54" xfId="0" applyFont="1" applyBorder="1" applyAlignment="1">
      <alignment horizontal="left"/>
    </xf>
    <xf numFmtId="0" fontId="0" fillId="0" borderId="9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150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5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82" xfId="0" applyFill="1" applyBorder="1" applyAlignment="1">
      <alignment horizontal="left"/>
    </xf>
    <xf numFmtId="0" fontId="6" fillId="0" borderId="165" xfId="0" applyFont="1" applyBorder="1" applyAlignment="1">
      <alignment horizontal="center" vertical="center" wrapText="1"/>
    </xf>
    <xf numFmtId="0" fontId="6" fillId="0" borderId="166" xfId="0" applyFont="1" applyBorder="1" applyAlignment="1">
      <alignment horizontal="center" vertical="center" wrapText="1"/>
    </xf>
    <xf numFmtId="0" fontId="6" fillId="0" borderId="167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168" xfId="0" applyBorder="1" applyAlignment="1">
      <alignment horizontal="center"/>
    </xf>
    <xf numFmtId="0" fontId="0" fillId="0" borderId="169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65" fillId="0" borderId="170" xfId="0" applyFont="1" applyBorder="1" applyAlignment="1">
      <alignment horizontal="left" wrapText="1"/>
    </xf>
    <xf numFmtId="0" fontId="65" fillId="0" borderId="170" xfId="0" applyFont="1" applyBorder="1" applyAlignment="1">
      <alignment horizontal="left"/>
    </xf>
    <xf numFmtId="0" fontId="0" fillId="0" borderId="170" xfId="0" applyBorder="1" applyAlignment="1">
      <alignment/>
    </xf>
    <xf numFmtId="0" fontId="0" fillId="0" borderId="0" xfId="0" applyAlignment="1">
      <alignment/>
    </xf>
    <xf numFmtId="0" fontId="0" fillId="0" borderId="155" xfId="0" applyFont="1" applyBorder="1" applyAlignment="1">
      <alignment horizontal="center"/>
    </xf>
    <xf numFmtId="0" fontId="0" fillId="0" borderId="160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6" fillId="36" borderId="155" xfId="0" applyFont="1" applyFill="1" applyBorder="1" applyAlignment="1">
      <alignment horizontal="center"/>
    </xf>
    <xf numFmtId="0" fontId="6" fillId="36" borderId="172" xfId="0" applyFont="1" applyFill="1" applyBorder="1" applyAlignment="1">
      <alignment horizontal="center"/>
    </xf>
    <xf numFmtId="0" fontId="6" fillId="36" borderId="173" xfId="0" applyFont="1" applyFill="1" applyBorder="1" applyAlignment="1">
      <alignment horizontal="center"/>
    </xf>
    <xf numFmtId="0" fontId="6" fillId="0" borderId="68" xfId="0" applyFont="1" applyBorder="1" applyAlignment="1">
      <alignment horizontal="center" vertical="center" wrapText="1"/>
    </xf>
    <xf numFmtId="0" fontId="6" fillId="0" borderId="170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34" borderId="174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175" xfId="0" applyFont="1" applyFill="1" applyBorder="1" applyAlignment="1">
      <alignment horizontal="center" vertical="center" wrapText="1"/>
    </xf>
    <xf numFmtId="0" fontId="6" fillId="34" borderId="105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6" borderId="176" xfId="0" applyFont="1" applyFill="1" applyBorder="1" applyAlignment="1">
      <alignment horizontal="center" vertical="center" wrapText="1"/>
    </xf>
    <xf numFmtId="0" fontId="6" fillId="36" borderId="161" xfId="0" applyFont="1" applyFill="1" applyBorder="1" applyAlignment="1">
      <alignment horizontal="center" vertical="center" wrapText="1"/>
    </xf>
    <xf numFmtId="0" fontId="6" fillId="0" borderId="148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149" xfId="0" applyFont="1" applyBorder="1" applyAlignment="1">
      <alignment horizontal="center" vertical="center" wrapText="1"/>
    </xf>
    <xf numFmtId="0" fontId="6" fillId="0" borderId="177" xfId="0" applyFont="1" applyBorder="1" applyAlignment="1">
      <alignment horizontal="center" vertical="center" wrapText="1"/>
    </xf>
    <xf numFmtId="0" fontId="6" fillId="0" borderId="178" xfId="0" applyFont="1" applyBorder="1" applyAlignment="1">
      <alignment horizontal="center" vertical="center" wrapText="1"/>
    </xf>
    <xf numFmtId="0" fontId="6" fillId="0" borderId="161" xfId="0" applyFont="1" applyBorder="1" applyAlignment="1">
      <alignment horizontal="center" vertical="center"/>
    </xf>
    <xf numFmtId="0" fontId="6" fillId="0" borderId="179" xfId="0" applyFont="1" applyBorder="1" applyAlignment="1">
      <alignment horizontal="center" vertical="center"/>
    </xf>
    <xf numFmtId="0" fontId="6" fillId="0" borderId="180" xfId="0" applyFont="1" applyBorder="1" applyAlignment="1">
      <alignment horizontal="center" vertical="center"/>
    </xf>
    <xf numFmtId="0" fontId="6" fillId="36" borderId="161" xfId="0" applyFont="1" applyFill="1" applyBorder="1" applyAlignment="1">
      <alignment horizontal="center" vertical="center"/>
    </xf>
    <xf numFmtId="0" fontId="6" fillId="36" borderId="162" xfId="0" applyFont="1" applyFill="1" applyBorder="1" applyAlignment="1">
      <alignment horizontal="center" vertical="center"/>
    </xf>
    <xf numFmtId="0" fontId="6" fillId="36" borderId="155" xfId="0" applyFont="1" applyFill="1" applyBorder="1" applyAlignment="1">
      <alignment horizontal="center" vertical="center"/>
    </xf>
    <xf numFmtId="0" fontId="6" fillId="36" borderId="163" xfId="0" applyFont="1" applyFill="1" applyBorder="1" applyAlignment="1">
      <alignment horizontal="center" vertical="center"/>
    </xf>
    <xf numFmtId="0" fontId="6" fillId="36" borderId="164" xfId="0" applyFont="1" applyFill="1" applyBorder="1" applyAlignment="1">
      <alignment horizontal="center" vertical="center"/>
    </xf>
    <xf numFmtId="0" fontId="6" fillId="36" borderId="159" xfId="0" applyFont="1" applyFill="1" applyBorder="1" applyAlignment="1">
      <alignment horizontal="center" vertical="center"/>
    </xf>
    <xf numFmtId="0" fontId="6" fillId="36" borderId="181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B31" sqref="B31"/>
    </sheetView>
  </sheetViews>
  <sheetFormatPr defaultColWidth="9.33203125" defaultRowHeight="12.75"/>
  <cols>
    <col min="1" max="1" width="11" style="0" customWidth="1"/>
    <col min="2" max="2" width="75.33203125" style="1" bestFit="1" customWidth="1"/>
    <col min="3" max="6" width="9.33203125" style="0" customWidth="1"/>
    <col min="7" max="7" width="9.83203125" style="0" customWidth="1"/>
  </cols>
  <sheetData>
    <row r="1" spans="1:7" ht="14.25">
      <c r="A1" s="1051" t="s">
        <v>1</v>
      </c>
      <c r="B1" s="1053" t="s">
        <v>224</v>
      </c>
      <c r="C1" s="1046" t="s">
        <v>0</v>
      </c>
      <c r="D1" s="1047"/>
      <c r="E1" s="1047"/>
      <c r="F1" s="1047"/>
      <c r="G1" s="1048"/>
    </row>
    <row r="2" spans="1:7" ht="15" thickBot="1">
      <c r="A2" s="1052" t="s">
        <v>1</v>
      </c>
      <c r="B2" s="1054"/>
      <c r="C2" s="316" t="s">
        <v>2</v>
      </c>
      <c r="D2" s="315" t="s">
        <v>3</v>
      </c>
      <c r="E2" s="315" t="s">
        <v>4</v>
      </c>
      <c r="F2" s="315" t="s">
        <v>5</v>
      </c>
      <c r="G2" s="317" t="s">
        <v>6</v>
      </c>
    </row>
    <row r="3" spans="1:7" ht="15.75">
      <c r="A3" s="330">
        <v>1</v>
      </c>
      <c r="B3" s="326" t="s">
        <v>352</v>
      </c>
      <c r="C3" s="318">
        <f>'Groupe 1'!L36</f>
        <v>0</v>
      </c>
      <c r="D3" s="2">
        <f>'Groupe 1'!M36</f>
        <v>0</v>
      </c>
      <c r="E3" s="2">
        <f>'Groupe 1'!N36</f>
        <v>0</v>
      </c>
      <c r="F3" s="2">
        <f>'Groupe 1'!O36</f>
        <v>0</v>
      </c>
      <c r="G3" s="319">
        <f>'Groupe 1'!P36+'Groupe 1'!Q36</f>
        <v>0</v>
      </c>
    </row>
    <row r="4" spans="1:7" ht="15.75">
      <c r="A4" s="330">
        <v>2</v>
      </c>
      <c r="B4" s="326" t="s">
        <v>8</v>
      </c>
      <c r="C4" s="320">
        <f>'Groupe 2'!K69</f>
        <v>0</v>
      </c>
      <c r="D4" s="3">
        <f>'Groupe 2'!L69</f>
        <v>0</v>
      </c>
      <c r="E4" s="3">
        <f>'Groupe 2'!M69</f>
        <v>0</v>
      </c>
      <c r="F4" s="3">
        <f>'Groupe 2'!N69</f>
        <v>0</v>
      </c>
      <c r="G4" s="321">
        <f>'Groupe 2'!O69</f>
        <v>0</v>
      </c>
    </row>
    <row r="5" spans="1:7" ht="15.75">
      <c r="A5" s="330">
        <v>3</v>
      </c>
      <c r="B5" s="327" t="s">
        <v>353</v>
      </c>
      <c r="C5" s="320">
        <f>'Groupe 3'!K32</f>
        <v>0</v>
      </c>
      <c r="D5" s="3">
        <f>'Groupe 3'!L32</f>
        <v>0</v>
      </c>
      <c r="E5" s="3">
        <f>'Groupe 3'!M32</f>
        <v>0</v>
      </c>
      <c r="F5" s="3">
        <f>'Groupe 3'!N32</f>
        <v>0</v>
      </c>
      <c r="G5" s="321">
        <f>'Groupe 3'!O32</f>
        <v>0</v>
      </c>
    </row>
    <row r="6" spans="1:7" ht="15.75">
      <c r="A6" s="330">
        <v>4</v>
      </c>
      <c r="B6" s="326" t="s">
        <v>9</v>
      </c>
      <c r="C6" s="320">
        <f>'Groupe 4'!K27</f>
        <v>0</v>
      </c>
      <c r="D6" s="3">
        <f>'Groupe 4'!L27</f>
        <v>0</v>
      </c>
      <c r="E6" s="3">
        <f>'Groupe 4'!M27</f>
        <v>0</v>
      </c>
      <c r="F6" s="3">
        <f>'Groupe 4'!N27</f>
        <v>0</v>
      </c>
      <c r="G6" s="321">
        <f>'Groupe 4'!O27</f>
        <v>0</v>
      </c>
    </row>
    <row r="7" spans="1:7" ht="15.75">
      <c r="A7" s="330">
        <v>5</v>
      </c>
      <c r="B7" s="326" t="s">
        <v>10</v>
      </c>
      <c r="C7" s="320">
        <f>'Groupe 5'!K17</f>
        <v>0</v>
      </c>
      <c r="D7" s="3">
        <f>'Groupe 5'!L17</f>
        <v>0</v>
      </c>
      <c r="E7" s="3">
        <f>'Groupe 5'!M17</f>
        <v>0</v>
      </c>
      <c r="F7" s="3">
        <f>'Groupe 5'!N17</f>
        <v>0</v>
      </c>
      <c r="G7" s="321">
        <f>'Groupe 5'!O17</f>
        <v>0</v>
      </c>
    </row>
    <row r="8" spans="1:7" ht="15.75">
      <c r="A8" s="330">
        <v>6</v>
      </c>
      <c r="B8" s="326" t="s">
        <v>11</v>
      </c>
      <c r="C8" s="320">
        <f>'Groupe 6'!K16</f>
        <v>0</v>
      </c>
      <c r="D8" s="3">
        <f>'Groupe 6'!L16</f>
        <v>0</v>
      </c>
      <c r="E8" s="3">
        <f>'Groupe 6'!M16</f>
        <v>0</v>
      </c>
      <c r="F8" s="3">
        <f>'Groupe 6'!N16</f>
        <v>0</v>
      </c>
      <c r="G8" s="321">
        <f>'Groupe 6'!O16</f>
        <v>0</v>
      </c>
    </row>
    <row r="9" spans="1:7" ht="31.5">
      <c r="A9" s="330">
        <v>7</v>
      </c>
      <c r="B9" s="326" t="s">
        <v>12</v>
      </c>
      <c r="C9" s="745">
        <f>'Groupe 7'!K113</f>
        <v>0</v>
      </c>
      <c r="D9" s="3">
        <f>'Groupe 7'!L113</f>
        <v>0</v>
      </c>
      <c r="E9" s="3">
        <f>'Groupe 7'!M113</f>
        <v>0</v>
      </c>
      <c r="F9" s="3">
        <f>'Groupe 7'!N113</f>
        <v>0</v>
      </c>
      <c r="G9" s="321">
        <f>'Groupe 7'!O113</f>
        <v>0</v>
      </c>
    </row>
    <row r="10" spans="1:7" ht="15.75">
      <c r="A10" s="330">
        <v>8</v>
      </c>
      <c r="B10" s="326" t="s">
        <v>13</v>
      </c>
      <c r="C10" s="320">
        <f>'Groupe 8'!K22</f>
        <v>0</v>
      </c>
      <c r="D10" s="3">
        <f>'Groupe 8'!L22</f>
        <v>0</v>
      </c>
      <c r="E10" s="3">
        <f>'Groupe 8'!M22</f>
        <v>0</v>
      </c>
      <c r="F10" s="3">
        <f>'Groupe 8'!N22</f>
        <v>0</v>
      </c>
      <c r="G10" s="321">
        <f>'Groupe 8'!O22</f>
        <v>0</v>
      </c>
    </row>
    <row r="11" spans="1:7" ht="15.75">
      <c r="A11" s="330">
        <v>9</v>
      </c>
      <c r="B11" s="326" t="s">
        <v>14</v>
      </c>
      <c r="C11" s="747">
        <f>'Groupe 9'!K27</f>
        <v>0</v>
      </c>
      <c r="D11" s="748">
        <f>'Groupe 9'!L27</f>
        <v>0</v>
      </c>
      <c r="E11" s="748">
        <f>'Groupe 9'!M27</f>
        <v>0</v>
      </c>
      <c r="F11" s="748">
        <f>'Groupe 9'!N27</f>
        <v>0</v>
      </c>
      <c r="G11" s="749">
        <f>'Groupe 9'!O27</f>
        <v>0</v>
      </c>
    </row>
    <row r="12" spans="1:7" ht="16.5" thickBot="1">
      <c r="A12" s="331">
        <v>10</v>
      </c>
      <c r="B12" s="328" t="s">
        <v>354</v>
      </c>
      <c r="C12" s="322"/>
      <c r="D12" s="4"/>
      <c r="E12" s="4"/>
      <c r="F12" s="5">
        <f>'Groupe 10'!J30</f>
        <v>0</v>
      </c>
      <c r="G12" s="750">
        <f>'Groupe 10'!K30</f>
        <v>0</v>
      </c>
    </row>
    <row r="13" spans="1:7" ht="15" thickBot="1">
      <c r="A13" s="746" t="s">
        <v>15</v>
      </c>
      <c r="B13" s="329" t="s">
        <v>16</v>
      </c>
      <c r="C13" s="323">
        <f>SUM(C3:C12)</f>
        <v>0</v>
      </c>
      <c r="D13" s="324">
        <f>SUM(D3:D12)</f>
        <v>0</v>
      </c>
      <c r="E13" s="324">
        <f>SUM(E3:E12)</f>
        <v>0</v>
      </c>
      <c r="F13" s="324">
        <f>SUM(F3:F12)</f>
        <v>0</v>
      </c>
      <c r="G13" s="325">
        <f>SUM(G3:G12)</f>
        <v>0</v>
      </c>
    </row>
    <row r="14" spans="1:7" ht="15.75" thickBot="1">
      <c r="A14" s="6"/>
      <c r="B14" s="7" t="s">
        <v>17</v>
      </c>
      <c r="C14" s="1049">
        <f>C13+D13+E13+F13+G13</f>
        <v>0</v>
      </c>
      <c r="D14" s="1049"/>
      <c r="E14" s="1049"/>
      <c r="F14" s="1049"/>
      <c r="G14" s="1050"/>
    </row>
    <row r="17" ht="12.75">
      <c r="A17" t="s">
        <v>231</v>
      </c>
    </row>
    <row r="18" spans="1:2" ht="12.75">
      <c r="A18" t="s">
        <v>230</v>
      </c>
      <c r="B18" s="8"/>
    </row>
  </sheetData>
  <sheetProtection/>
  <mergeCells count="4">
    <mergeCell ref="C1:G1"/>
    <mergeCell ref="C14:G14"/>
    <mergeCell ref="A1:A2"/>
    <mergeCell ref="B1:B2"/>
  </mergeCells>
  <printOptions/>
  <pageMargins left="0.75" right="0.75" top="1" bottom="1" header="0.5" footer="0.5"/>
  <pageSetup horizontalDpi="300" verticalDpi="300" orientation="landscape" paperSize="9" scale="140" r:id="rId1"/>
  <headerFooter alignWithMargins="0">
    <oddHeader>&amp;LPCDD/PCDF Inventory&amp;CReference Year: ______________&amp;RCountry: ________________</oddHeader>
    <oddFooter>&amp;L&amp;A&amp;C&amp;D&amp;RPage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F18" sqref="F18"/>
    </sheetView>
  </sheetViews>
  <sheetFormatPr defaultColWidth="9.33203125" defaultRowHeight="12.75"/>
  <cols>
    <col min="1" max="1" width="7.33203125" style="0" customWidth="1"/>
    <col min="2" max="2" width="7.33203125" style="307" customWidth="1"/>
    <col min="3" max="3" width="6.66015625" style="0" customWidth="1"/>
    <col min="4" max="4" width="45" style="0" customWidth="1"/>
    <col min="5" max="5" width="5" style="0" customWidth="1"/>
    <col min="6" max="6" width="11.66015625" style="0" customWidth="1"/>
    <col min="7" max="7" width="6.33203125" style="0" customWidth="1"/>
    <col min="8" max="8" width="9.66015625" style="0" customWidth="1"/>
    <col min="9" max="9" width="12.5" style="0" customWidth="1"/>
    <col min="10" max="10" width="12.83203125" style="0" customWidth="1"/>
    <col min="11" max="11" width="9.5" style="0" customWidth="1"/>
    <col min="12" max="12" width="11.83203125" style="0" customWidth="1"/>
    <col min="13" max="13" width="10.5" style="0" customWidth="1"/>
    <col min="14" max="15" width="11.66015625" style="0" customWidth="1"/>
    <col min="16" max="16" width="18.16015625" style="0" customWidth="1"/>
  </cols>
  <sheetData>
    <row r="1" spans="1:15" s="9" customFormat="1" ht="12.75">
      <c r="A1" s="385"/>
      <c r="B1" s="386"/>
      <c r="C1" s="401"/>
      <c r="D1" s="569" t="s">
        <v>225</v>
      </c>
      <c r="E1" s="1077" t="s">
        <v>18</v>
      </c>
      <c r="F1" s="1078"/>
      <c r="G1" s="1078"/>
      <c r="H1" s="1078"/>
      <c r="I1" s="1079"/>
      <c r="J1" s="391" t="s">
        <v>19</v>
      </c>
      <c r="K1" s="1153" t="s">
        <v>20</v>
      </c>
      <c r="L1" s="1154"/>
      <c r="M1" s="1154"/>
      <c r="N1" s="1154"/>
      <c r="O1" s="1155"/>
    </row>
    <row r="2" spans="1:17" s="9" customFormat="1" ht="13.5" thickBot="1">
      <c r="A2" s="464" t="s">
        <v>226</v>
      </c>
      <c r="B2" s="463" t="s">
        <v>23</v>
      </c>
      <c r="C2" s="458" t="s">
        <v>24</v>
      </c>
      <c r="D2" s="570"/>
      <c r="E2" s="571" t="s">
        <v>2</v>
      </c>
      <c r="F2" s="461" t="s">
        <v>3</v>
      </c>
      <c r="G2" s="461" t="s">
        <v>4</v>
      </c>
      <c r="H2" s="461" t="s">
        <v>5</v>
      </c>
      <c r="I2" s="572" t="s">
        <v>6</v>
      </c>
      <c r="J2" s="391"/>
      <c r="K2" s="470" t="s">
        <v>22</v>
      </c>
      <c r="L2" s="54" t="s">
        <v>22</v>
      </c>
      <c r="M2" s="54" t="s">
        <v>22</v>
      </c>
      <c r="N2" s="54" t="s">
        <v>22</v>
      </c>
      <c r="O2" s="471" t="s">
        <v>22</v>
      </c>
      <c r="Q2" s="308"/>
    </row>
    <row r="3" spans="1:17" s="9" customFormat="1" ht="13.5" thickBot="1">
      <c r="A3" s="309">
        <v>9</v>
      </c>
      <c r="B3" s="310"/>
      <c r="C3" s="987"/>
      <c r="D3" s="988" t="s">
        <v>14</v>
      </c>
      <c r="E3" s="989"/>
      <c r="F3" s="989"/>
      <c r="G3" s="989"/>
      <c r="H3" s="989"/>
      <c r="I3" s="989"/>
      <c r="J3" s="656"/>
      <c r="K3" s="472" t="s">
        <v>2</v>
      </c>
      <c r="L3" s="473" t="s">
        <v>3</v>
      </c>
      <c r="M3" s="473" t="s">
        <v>4</v>
      </c>
      <c r="N3" s="473" t="s">
        <v>5</v>
      </c>
      <c r="O3" s="474" t="s">
        <v>6</v>
      </c>
      <c r="Q3" s="308"/>
    </row>
    <row r="4" spans="1:17" s="9" customFormat="1" ht="12.75">
      <c r="A4" s="657"/>
      <c r="B4" s="658" t="s">
        <v>27</v>
      </c>
      <c r="C4" s="990"/>
      <c r="D4" s="991" t="s">
        <v>393</v>
      </c>
      <c r="E4" s="992"/>
      <c r="F4" s="992"/>
      <c r="G4" s="992"/>
      <c r="H4" s="992"/>
      <c r="I4" s="993"/>
      <c r="J4" s="659">
        <f aca="true" t="shared" si="0" ref="J4:O4">J5+J6+J7</f>
        <v>0</v>
      </c>
      <c r="K4" s="660">
        <f t="shared" si="0"/>
        <v>0</v>
      </c>
      <c r="L4" s="660">
        <f t="shared" si="0"/>
        <v>0</v>
      </c>
      <c r="M4" s="660">
        <f t="shared" si="0"/>
        <v>0</v>
      </c>
      <c r="N4" s="660">
        <f t="shared" si="0"/>
        <v>0</v>
      </c>
      <c r="O4" s="660">
        <f t="shared" si="0"/>
        <v>0</v>
      </c>
      <c r="Q4" s="308"/>
    </row>
    <row r="5" spans="1:17" s="9" customFormat="1" ht="12.75">
      <c r="A5" s="657"/>
      <c r="B5" s="658"/>
      <c r="C5" s="994">
        <v>1</v>
      </c>
      <c r="D5" s="992" t="s">
        <v>320</v>
      </c>
      <c r="E5" s="992" t="s">
        <v>29</v>
      </c>
      <c r="F5" s="992">
        <v>5</v>
      </c>
      <c r="G5" s="992" t="s">
        <v>29</v>
      </c>
      <c r="H5" s="992" t="s">
        <v>29</v>
      </c>
      <c r="I5" s="993" t="s">
        <v>29</v>
      </c>
      <c r="J5" s="661"/>
      <c r="K5" s="662"/>
      <c r="L5" s="625">
        <f>F5*$J5/1000000</f>
        <v>0</v>
      </c>
      <c r="M5" s="624"/>
      <c r="N5" s="624"/>
      <c r="O5" s="624"/>
      <c r="Q5" s="308"/>
    </row>
    <row r="6" spans="1:17" s="9" customFormat="1" ht="12.75">
      <c r="A6" s="657"/>
      <c r="B6" s="658"/>
      <c r="C6" s="990">
        <v>2</v>
      </c>
      <c r="D6" s="992" t="s">
        <v>321</v>
      </c>
      <c r="E6" s="992" t="s">
        <v>29</v>
      </c>
      <c r="F6" s="992">
        <v>0.5</v>
      </c>
      <c r="G6" s="992" t="s">
        <v>29</v>
      </c>
      <c r="H6" s="992" t="s">
        <v>29</v>
      </c>
      <c r="I6" s="993">
        <v>50</v>
      </c>
      <c r="J6" s="661"/>
      <c r="K6" s="662"/>
      <c r="L6" s="625">
        <f>F6*$J6/1000000</f>
        <v>0</v>
      </c>
      <c r="M6" s="624"/>
      <c r="N6" s="624"/>
      <c r="O6" s="625">
        <f>I6*$J6/1000000</f>
        <v>0</v>
      </c>
      <c r="Q6" s="308"/>
    </row>
    <row r="7" spans="1:17" s="9" customFormat="1" ht="12.75">
      <c r="A7" s="657"/>
      <c r="B7" s="663"/>
      <c r="C7" s="995">
        <v>3</v>
      </c>
      <c r="D7" s="996" t="s">
        <v>322</v>
      </c>
      <c r="E7" s="997" t="s">
        <v>29</v>
      </c>
      <c r="F7" s="997">
        <v>0.05</v>
      </c>
      <c r="G7" s="997" t="s">
        <v>29</v>
      </c>
      <c r="H7" s="997" t="s">
        <v>29</v>
      </c>
      <c r="I7" s="998">
        <v>5</v>
      </c>
      <c r="J7" s="664"/>
      <c r="K7" s="665"/>
      <c r="L7" s="666">
        <f>F7*$J7/1000000</f>
        <v>0</v>
      </c>
      <c r="M7" s="667"/>
      <c r="N7" s="667"/>
      <c r="O7" s="666">
        <f>I7*$J7/1000000</f>
        <v>0</v>
      </c>
      <c r="Q7" s="308"/>
    </row>
    <row r="8" spans="1:17" s="30" customFormat="1" ht="25.5">
      <c r="A8" s="657"/>
      <c r="B8" s="658" t="s">
        <v>33</v>
      </c>
      <c r="C8" s="999"/>
      <c r="D8" s="1000" t="s">
        <v>202</v>
      </c>
      <c r="E8" s="1001"/>
      <c r="F8" s="1001"/>
      <c r="G8" s="1001"/>
      <c r="H8" s="1001"/>
      <c r="I8" s="1002"/>
      <c r="J8" s="659">
        <f>J9+J12+J17</f>
        <v>0</v>
      </c>
      <c r="K8" s="660">
        <f>K9+K12+K15</f>
        <v>0</v>
      </c>
      <c r="L8" s="660">
        <f>L9+L12+L15</f>
        <v>0</v>
      </c>
      <c r="M8" s="660">
        <f>M9+M12+M15</f>
        <v>0</v>
      </c>
      <c r="N8" s="660">
        <f>N9+N12+N15</f>
        <v>0</v>
      </c>
      <c r="O8" s="660">
        <f>O9+O12+O15</f>
        <v>0</v>
      </c>
      <c r="P8" s="711" t="s">
        <v>303</v>
      </c>
      <c r="Q8" s="251"/>
    </row>
    <row r="9" spans="1:17" s="9" customFormat="1" ht="12.75">
      <c r="A9" s="517"/>
      <c r="B9" s="668"/>
      <c r="C9" s="1003">
        <v>1</v>
      </c>
      <c r="D9" s="907" t="s">
        <v>394</v>
      </c>
      <c r="E9" s="1004"/>
      <c r="F9" s="1004"/>
      <c r="G9" s="1004"/>
      <c r="H9" s="1004"/>
      <c r="I9" s="1005"/>
      <c r="J9" s="669">
        <f>J10+J11</f>
        <v>0</v>
      </c>
      <c r="K9" s="670"/>
      <c r="L9" s="671">
        <f>L10+L11</f>
        <v>0</v>
      </c>
      <c r="M9" s="670">
        <v>0</v>
      </c>
      <c r="N9" s="670">
        <v>0</v>
      </c>
      <c r="O9" s="671">
        <f>O10+O11</f>
        <v>0</v>
      </c>
      <c r="P9" s="672"/>
      <c r="Q9" s="308"/>
    </row>
    <row r="10" spans="1:16" s="9" customFormat="1" ht="12.75">
      <c r="A10" s="657"/>
      <c r="B10" s="658"/>
      <c r="C10" s="999"/>
      <c r="D10" s="1006" t="s">
        <v>395</v>
      </c>
      <c r="E10" s="1007" t="s">
        <v>29</v>
      </c>
      <c r="F10" s="1006">
        <v>10</v>
      </c>
      <c r="G10" s="1007" t="s">
        <v>29</v>
      </c>
      <c r="H10" s="1007" t="s">
        <v>29</v>
      </c>
      <c r="I10" s="1008" t="s">
        <v>29</v>
      </c>
      <c r="J10" s="673"/>
      <c r="K10" s="624"/>
      <c r="L10" s="674">
        <f>F10*$P10/1000000000000</f>
        <v>0</v>
      </c>
      <c r="M10" s="662"/>
      <c r="N10" s="662"/>
      <c r="O10" s="625"/>
      <c r="P10" s="675"/>
    </row>
    <row r="11" spans="1:16" s="9" customFormat="1" ht="12.75">
      <c r="A11" s="657"/>
      <c r="B11" s="658"/>
      <c r="C11" s="999"/>
      <c r="D11" s="1006" t="s">
        <v>396</v>
      </c>
      <c r="E11" s="1007" t="s">
        <v>29</v>
      </c>
      <c r="F11" s="1006">
        <v>1</v>
      </c>
      <c r="G11" s="1007" t="s">
        <v>29</v>
      </c>
      <c r="H11" s="1007" t="s">
        <v>29</v>
      </c>
      <c r="I11" s="1009">
        <v>200</v>
      </c>
      <c r="J11" s="673"/>
      <c r="K11" s="624"/>
      <c r="L11" s="674">
        <f>F11*$P11/1000000000000</f>
        <v>0</v>
      </c>
      <c r="M11" s="662"/>
      <c r="N11" s="662"/>
      <c r="O11" s="625">
        <f>I11*$J11/1000000</f>
        <v>0</v>
      </c>
      <c r="P11" s="675"/>
    </row>
    <row r="12" spans="1:16" s="9" customFormat="1" ht="12.75">
      <c r="A12" s="657"/>
      <c r="B12" s="658"/>
      <c r="C12" s="999">
        <v>2</v>
      </c>
      <c r="D12" s="1010" t="s">
        <v>323</v>
      </c>
      <c r="E12" s="1006"/>
      <c r="F12" s="1006"/>
      <c r="G12" s="1006"/>
      <c r="H12" s="1006"/>
      <c r="I12" s="1011"/>
      <c r="J12" s="676">
        <f>J13+J14</f>
        <v>0</v>
      </c>
      <c r="K12" s="670"/>
      <c r="L12" s="677">
        <f>L13+L14</f>
        <v>0</v>
      </c>
      <c r="M12" s="670">
        <v>0</v>
      </c>
      <c r="N12" s="670">
        <v>0</v>
      </c>
      <c r="O12" s="671">
        <f>O13+O14</f>
        <v>0</v>
      </c>
      <c r="P12" s="678"/>
    </row>
    <row r="13" spans="1:16" s="9" customFormat="1" ht="12.75">
      <c r="A13" s="657"/>
      <c r="B13" s="658"/>
      <c r="C13" s="999"/>
      <c r="D13" s="1006" t="s">
        <v>395</v>
      </c>
      <c r="E13" s="1007" t="s">
        <v>29</v>
      </c>
      <c r="F13" s="1006">
        <v>1</v>
      </c>
      <c r="G13" s="1007" t="s">
        <v>29</v>
      </c>
      <c r="H13" s="1007" t="s">
        <v>29</v>
      </c>
      <c r="I13" s="1012" t="s">
        <v>29</v>
      </c>
      <c r="J13" s="673"/>
      <c r="K13" s="624"/>
      <c r="L13" s="674">
        <f>F13*$P13/1000000000000</f>
        <v>0</v>
      </c>
      <c r="M13" s="662"/>
      <c r="N13" s="662"/>
      <c r="O13" s="625"/>
      <c r="P13" s="675"/>
    </row>
    <row r="14" spans="1:16" s="30" customFormat="1" ht="12.75">
      <c r="A14" s="657"/>
      <c r="B14" s="658"/>
      <c r="C14" s="1013"/>
      <c r="D14" s="1006" t="s">
        <v>396</v>
      </c>
      <c r="E14" s="1007" t="s">
        <v>29</v>
      </c>
      <c r="F14" s="978">
        <v>0.2</v>
      </c>
      <c r="G14" s="1007" t="s">
        <v>29</v>
      </c>
      <c r="H14" s="1007" t="s">
        <v>29</v>
      </c>
      <c r="I14" s="1011">
        <v>20</v>
      </c>
      <c r="J14" s="673"/>
      <c r="K14" s="624"/>
      <c r="L14" s="674">
        <f>F14*$P14/1000000000000</f>
        <v>0</v>
      </c>
      <c r="M14" s="662"/>
      <c r="N14" s="662"/>
      <c r="O14" s="625">
        <f>I14*$J14/1000000</f>
        <v>0</v>
      </c>
      <c r="P14" s="675"/>
    </row>
    <row r="15" spans="1:16" s="9" customFormat="1" ht="12.75">
      <c r="A15" s="657"/>
      <c r="B15" s="658"/>
      <c r="C15" s="999">
        <v>3</v>
      </c>
      <c r="D15" s="1010" t="s">
        <v>324</v>
      </c>
      <c r="E15" s="1006"/>
      <c r="F15" s="978"/>
      <c r="G15" s="1006"/>
      <c r="H15" s="1006"/>
      <c r="I15" s="1011"/>
      <c r="J15" s="676">
        <f>J16+J17</f>
        <v>0</v>
      </c>
      <c r="K15" s="624"/>
      <c r="L15" s="677">
        <f>L16+L17</f>
        <v>0</v>
      </c>
      <c r="M15" s="670">
        <v>0</v>
      </c>
      <c r="N15" s="670">
        <v>0</v>
      </c>
      <c r="O15" s="671">
        <f>O16+O17</f>
        <v>0</v>
      </c>
      <c r="P15" s="678"/>
    </row>
    <row r="16" spans="1:16" s="9" customFormat="1" ht="12.75">
      <c r="A16" s="657"/>
      <c r="B16" s="658"/>
      <c r="C16" s="999"/>
      <c r="D16" s="1006" t="s">
        <v>395</v>
      </c>
      <c r="E16" s="1007" t="s">
        <v>29</v>
      </c>
      <c r="F16" s="978">
        <v>0.4</v>
      </c>
      <c r="G16" s="1007" t="s">
        <v>29</v>
      </c>
      <c r="H16" s="1007" t="s">
        <v>29</v>
      </c>
      <c r="I16" s="1012" t="s">
        <v>29</v>
      </c>
      <c r="J16" s="673"/>
      <c r="K16" s="624"/>
      <c r="L16" s="674">
        <f>F16*$P16/1000000000000</f>
        <v>0</v>
      </c>
      <c r="M16" s="662"/>
      <c r="N16" s="662"/>
      <c r="O16" s="625"/>
      <c r="P16" s="675"/>
    </row>
    <row r="17" spans="1:16" s="9" customFormat="1" ht="18.75" customHeight="1">
      <c r="A17" s="517"/>
      <c r="B17" s="679"/>
      <c r="C17" s="1014"/>
      <c r="D17" s="1006" t="s">
        <v>396</v>
      </c>
      <c r="E17" s="1015" t="s">
        <v>29</v>
      </c>
      <c r="F17" s="1016">
        <v>0.4</v>
      </c>
      <c r="G17" s="1015" t="s">
        <v>29</v>
      </c>
      <c r="H17" s="1015" t="s">
        <v>29</v>
      </c>
      <c r="I17" s="1017">
        <v>4</v>
      </c>
      <c r="J17" s="680"/>
      <c r="K17" s="681"/>
      <c r="L17" s="691">
        <f>F17*$P17/1000000000000</f>
        <v>0</v>
      </c>
      <c r="M17" s="665"/>
      <c r="N17" s="665"/>
      <c r="O17" s="666">
        <f>I17*$J17/1000000</f>
        <v>0</v>
      </c>
      <c r="P17" s="682"/>
    </row>
    <row r="18" spans="1:16" s="9" customFormat="1" ht="16.5" customHeight="1">
      <c r="A18" s="657"/>
      <c r="B18" s="658" t="s">
        <v>35</v>
      </c>
      <c r="C18" s="999"/>
      <c r="D18" s="1018" t="s">
        <v>397</v>
      </c>
      <c r="E18" s="1001"/>
      <c r="F18" s="1001"/>
      <c r="G18" s="1001"/>
      <c r="H18" s="1001"/>
      <c r="I18" s="1002"/>
      <c r="J18" s="659">
        <f aca="true" t="shared" si="1" ref="J18:O18">J19+J20+J21</f>
        <v>0</v>
      </c>
      <c r="K18" s="683">
        <f t="shared" si="1"/>
        <v>0</v>
      </c>
      <c r="L18" s="683">
        <f t="shared" si="1"/>
        <v>0</v>
      </c>
      <c r="M18" s="683">
        <f t="shared" si="1"/>
        <v>0</v>
      </c>
      <c r="N18" s="683">
        <f t="shared" si="1"/>
        <v>0</v>
      </c>
      <c r="O18" s="683">
        <f t="shared" si="1"/>
        <v>0</v>
      </c>
      <c r="P18" s="711" t="s">
        <v>328</v>
      </c>
    </row>
    <row r="19" spans="1:16" s="9" customFormat="1" ht="12.75">
      <c r="A19" s="657"/>
      <c r="B19" s="658"/>
      <c r="C19" s="1013">
        <v>1</v>
      </c>
      <c r="D19" s="890" t="s">
        <v>325</v>
      </c>
      <c r="E19" s="1001" t="s">
        <v>29</v>
      </c>
      <c r="F19" s="1001">
        <v>0.005</v>
      </c>
      <c r="G19" s="1001" t="s">
        <v>29</v>
      </c>
      <c r="H19" s="1001" t="s">
        <v>29</v>
      </c>
      <c r="I19" s="1019" t="s">
        <v>29</v>
      </c>
      <c r="J19" s="684"/>
      <c r="K19" s="662"/>
      <c r="L19" s="674">
        <f>F19*$P19/1000000</f>
        <v>0</v>
      </c>
      <c r="M19" s="662"/>
      <c r="N19" s="662"/>
      <c r="O19" s="662"/>
      <c r="P19" s="675"/>
    </row>
    <row r="20" spans="1:16" s="9" customFormat="1" ht="12.75">
      <c r="A20" s="657"/>
      <c r="B20" s="658"/>
      <c r="C20" s="1013">
        <v>2</v>
      </c>
      <c r="D20" s="890" t="s">
        <v>326</v>
      </c>
      <c r="E20" s="1001" t="s">
        <v>29</v>
      </c>
      <c r="F20" s="1001">
        <v>0.0002</v>
      </c>
      <c r="G20" s="1001" t="s">
        <v>29</v>
      </c>
      <c r="H20" s="1001" t="s">
        <v>29</v>
      </c>
      <c r="I20" s="1019" t="s">
        <v>29</v>
      </c>
      <c r="J20" s="684"/>
      <c r="K20" s="662"/>
      <c r="L20" s="674">
        <f>F20*$P20/1000000</f>
        <v>0</v>
      </c>
      <c r="M20" s="662"/>
      <c r="N20" s="662"/>
      <c r="O20" s="662"/>
      <c r="P20" s="675"/>
    </row>
    <row r="21" spans="1:16" s="9" customFormat="1" ht="12.75">
      <c r="A21" s="657"/>
      <c r="B21" s="663"/>
      <c r="C21" s="1020">
        <v>3</v>
      </c>
      <c r="D21" s="920" t="s">
        <v>398</v>
      </c>
      <c r="E21" s="1021" t="s">
        <v>29</v>
      </c>
      <c r="F21" s="1021">
        <v>0.0001</v>
      </c>
      <c r="G21" s="1021" t="s">
        <v>29</v>
      </c>
      <c r="H21" s="1021" t="s">
        <v>29</v>
      </c>
      <c r="I21" s="1022" t="s">
        <v>29</v>
      </c>
      <c r="J21" s="685"/>
      <c r="K21" s="665"/>
      <c r="L21" s="691">
        <f>F21*$P21/1000000</f>
        <v>0</v>
      </c>
      <c r="M21" s="665"/>
      <c r="N21" s="665"/>
      <c r="O21" s="665"/>
      <c r="P21" s="686"/>
    </row>
    <row r="22" spans="1:15" s="9" customFormat="1" ht="12.75">
      <c r="A22" s="657"/>
      <c r="B22" s="658" t="s">
        <v>38</v>
      </c>
      <c r="C22" s="999"/>
      <c r="D22" s="1000" t="s">
        <v>203</v>
      </c>
      <c r="E22" s="1001"/>
      <c r="F22" s="1001"/>
      <c r="G22" s="1001"/>
      <c r="H22" s="1001"/>
      <c r="I22" s="1002"/>
      <c r="J22" s="659">
        <f aca="true" t="shared" si="2" ref="J22:O22">J23+J24</f>
        <v>0</v>
      </c>
      <c r="K22" s="683">
        <f t="shared" si="2"/>
        <v>0</v>
      </c>
      <c r="L22" s="683">
        <f t="shared" si="2"/>
        <v>0</v>
      </c>
      <c r="M22" s="683">
        <f t="shared" si="2"/>
        <v>0</v>
      </c>
      <c r="N22" s="683">
        <f t="shared" si="2"/>
        <v>0</v>
      </c>
      <c r="O22" s="683">
        <f t="shared" si="2"/>
        <v>0</v>
      </c>
    </row>
    <row r="23" spans="1:15" s="9" customFormat="1" ht="12.75">
      <c r="A23" s="657"/>
      <c r="B23" s="658"/>
      <c r="C23" s="999">
        <v>1</v>
      </c>
      <c r="D23" s="992" t="s">
        <v>399</v>
      </c>
      <c r="E23" s="1001" t="s">
        <v>29</v>
      </c>
      <c r="F23" s="1023" t="s">
        <v>29</v>
      </c>
      <c r="G23" s="1001" t="s">
        <v>29</v>
      </c>
      <c r="H23" s="992">
        <v>50</v>
      </c>
      <c r="I23" s="1019" t="s">
        <v>29</v>
      </c>
      <c r="J23" s="684"/>
      <c r="K23" s="687"/>
      <c r="L23" s="688"/>
      <c r="M23" s="688"/>
      <c r="N23" s="674">
        <f>H23*$J23/1000000</f>
        <v>0</v>
      </c>
      <c r="O23" s="688"/>
    </row>
    <row r="24" spans="1:15" s="9" customFormat="1" ht="12.75">
      <c r="A24" s="657"/>
      <c r="B24" s="663"/>
      <c r="C24" s="1020">
        <v>2</v>
      </c>
      <c r="D24" s="997" t="s">
        <v>327</v>
      </c>
      <c r="E24" s="1021" t="s">
        <v>29</v>
      </c>
      <c r="F24" s="1024" t="s">
        <v>29</v>
      </c>
      <c r="G24" s="1021" t="s">
        <v>29</v>
      </c>
      <c r="H24" s="997">
        <v>5</v>
      </c>
      <c r="I24" s="1022" t="s">
        <v>29</v>
      </c>
      <c r="J24" s="685"/>
      <c r="K24" s="689"/>
      <c r="L24" s="690"/>
      <c r="M24" s="690"/>
      <c r="N24" s="691">
        <f>H24*$J24/1000000</f>
        <v>0</v>
      </c>
      <c r="O24" s="690"/>
    </row>
    <row r="25" spans="1:15" s="9" customFormat="1" ht="12.75">
      <c r="A25" s="657"/>
      <c r="B25" s="658" t="s">
        <v>40</v>
      </c>
      <c r="C25" s="692"/>
      <c r="D25" s="693" t="s">
        <v>204</v>
      </c>
      <c r="E25" s="694"/>
      <c r="F25" s="694"/>
      <c r="G25" s="694"/>
      <c r="H25" s="694"/>
      <c r="I25" s="695"/>
      <c r="J25" s="659">
        <f aca="true" t="shared" si="3" ref="J25:O25">J26</f>
        <v>0</v>
      </c>
      <c r="K25" s="683">
        <f>K26</f>
        <v>0</v>
      </c>
      <c r="L25" s="683">
        <f t="shared" si="3"/>
        <v>0</v>
      </c>
      <c r="M25" s="683">
        <f t="shared" si="3"/>
        <v>0</v>
      </c>
      <c r="N25" s="683">
        <f t="shared" si="3"/>
        <v>0</v>
      </c>
      <c r="O25" s="683">
        <f t="shared" si="3"/>
        <v>0</v>
      </c>
    </row>
    <row r="26" spans="1:15" s="9" customFormat="1" ht="13.5" thickBot="1">
      <c r="A26" s="696"/>
      <c r="B26" s="697"/>
      <c r="C26" s="698">
        <v>1</v>
      </c>
      <c r="D26" s="699" t="s">
        <v>205</v>
      </c>
      <c r="E26" s="699" t="s">
        <v>37</v>
      </c>
      <c r="F26" s="699" t="s">
        <v>37</v>
      </c>
      <c r="G26" s="699" t="s">
        <v>37</v>
      </c>
      <c r="H26" s="699" t="s">
        <v>37</v>
      </c>
      <c r="I26" s="700" t="s">
        <v>37</v>
      </c>
      <c r="J26" s="701"/>
      <c r="K26" s="702"/>
      <c r="L26" s="703"/>
      <c r="M26" s="703"/>
      <c r="N26" s="703"/>
      <c r="O26" s="703"/>
    </row>
    <row r="27" spans="1:15" s="9" customFormat="1" ht="13.5" thickBot="1">
      <c r="A27" s="704">
        <v>9</v>
      </c>
      <c r="B27" s="705"/>
      <c r="C27" s="706"/>
      <c r="D27" s="706" t="s">
        <v>201</v>
      </c>
      <c r="E27" s="706"/>
      <c r="F27" s="706"/>
      <c r="G27" s="706"/>
      <c r="H27" s="706"/>
      <c r="I27" s="707"/>
      <c r="J27" s="708"/>
      <c r="K27" s="709">
        <f>K4+K8+K18+K22+K25</f>
        <v>0</v>
      </c>
      <c r="L27" s="709">
        <f>L4+L8+L18+L22+L25</f>
        <v>0</v>
      </c>
      <c r="M27" s="710">
        <f>M4+M8+M18+M22+M25</f>
        <v>0</v>
      </c>
      <c r="N27" s="709">
        <f>N4+N8+N18+N22+N25</f>
        <v>0</v>
      </c>
      <c r="O27" s="710">
        <f>O4+O8+O18+O22+O25</f>
        <v>0</v>
      </c>
    </row>
    <row r="28" s="9" customFormat="1" ht="12.75">
      <c r="B28" s="312"/>
    </row>
    <row r="29" spans="2:4" s="9" customFormat="1" ht="12.75">
      <c r="B29" s="312"/>
      <c r="D29" s="313"/>
    </row>
  </sheetData>
  <sheetProtection/>
  <mergeCells count="2">
    <mergeCell ref="E1:I1"/>
    <mergeCell ref="K1:O1"/>
  </mergeCells>
  <printOptions/>
  <pageMargins left="0.5" right="0.5" top="1" bottom="1" header="0.5" footer="0.5"/>
  <pageSetup horizontalDpi="300" verticalDpi="300" orientation="landscape" paperSize="9" scale="80" r:id="rId1"/>
  <headerFooter alignWithMargins="0">
    <oddHeader>&amp;LPCDD/PCDF Inventory&amp;CReference Year: ___________________&amp;RCountry: __________________</oddHeader>
    <oddFooter>&amp;L&amp;A&amp;C&amp;D&amp;RPage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13" sqref="D13"/>
    </sheetView>
  </sheetViews>
  <sheetFormatPr defaultColWidth="9.33203125" defaultRowHeight="12.75"/>
  <cols>
    <col min="1" max="1" width="6.66015625" style="0" customWidth="1"/>
    <col min="2" max="2" width="8.33203125" style="182" customWidth="1"/>
    <col min="3" max="3" width="6.83203125" style="182" customWidth="1"/>
    <col min="4" max="4" width="54.16015625" style="0" customWidth="1"/>
    <col min="5" max="5" width="13.16015625" style="0" customWidth="1"/>
    <col min="6" max="6" width="13.33203125" style="0" customWidth="1"/>
    <col min="7" max="7" width="10.5" style="0" customWidth="1"/>
    <col min="8" max="8" width="12.5" style="0" customWidth="1"/>
    <col min="9" max="9" width="11" style="0" customWidth="1"/>
    <col min="10" max="10" width="12.16015625" style="0" customWidth="1"/>
    <col min="11" max="11" width="14.16015625" style="0" customWidth="1"/>
  </cols>
  <sheetData>
    <row r="1" spans="1:11" ht="12.75">
      <c r="A1" s="404"/>
      <c r="B1" s="404"/>
      <c r="C1" s="401"/>
      <c r="D1" s="569" t="s">
        <v>225</v>
      </c>
      <c r="E1" s="573" t="s">
        <v>5</v>
      </c>
      <c r="F1" s="576" t="s">
        <v>206</v>
      </c>
      <c r="G1" s="1153" t="s">
        <v>207</v>
      </c>
      <c r="H1" s="1156"/>
      <c r="I1" s="1156"/>
      <c r="J1" s="1156"/>
      <c r="K1" s="1157"/>
    </row>
    <row r="2" spans="1:11" ht="13.5" thickBot="1">
      <c r="A2" s="481" t="s">
        <v>226</v>
      </c>
      <c r="B2" s="481" t="s">
        <v>23</v>
      </c>
      <c r="C2" s="458" t="s">
        <v>24</v>
      </c>
      <c r="D2" s="581"/>
      <c r="E2" s="580" t="s">
        <v>208</v>
      </c>
      <c r="F2" s="574" t="s">
        <v>209</v>
      </c>
      <c r="G2" s="577" t="s">
        <v>2</v>
      </c>
      <c r="H2" s="578" t="s">
        <v>3</v>
      </c>
      <c r="I2" s="578" t="s">
        <v>4</v>
      </c>
      <c r="J2" s="578" t="s">
        <v>5</v>
      </c>
      <c r="K2" s="579" t="s">
        <v>6</v>
      </c>
    </row>
    <row r="3" spans="1:11" s="183" customFormat="1" ht="12.75">
      <c r="A3" s="456">
        <v>10</v>
      </c>
      <c r="B3" s="873"/>
      <c r="C3" s="873"/>
      <c r="D3" s="1025" t="s">
        <v>330</v>
      </c>
      <c r="E3" s="1026"/>
      <c r="F3" s="575"/>
      <c r="G3" s="1158" t="s">
        <v>210</v>
      </c>
      <c r="H3" s="1158"/>
      <c r="I3" s="1158"/>
      <c r="J3" s="1158"/>
      <c r="K3" s="1158"/>
    </row>
    <row r="4" spans="1:11" ht="12.75">
      <c r="A4" s="515"/>
      <c r="B4" s="928" t="s">
        <v>27</v>
      </c>
      <c r="C4" s="928"/>
      <c r="D4" s="1027" t="s">
        <v>331</v>
      </c>
      <c r="E4" s="1028"/>
      <c r="F4" s="712"/>
      <c r="G4" s="713"/>
      <c r="H4" s="713"/>
      <c r="I4" s="713"/>
      <c r="J4" s="713"/>
      <c r="K4" s="714"/>
    </row>
    <row r="5" spans="1:11" ht="12.75">
      <c r="A5" s="515"/>
      <c r="B5" s="940"/>
      <c r="C5" s="940">
        <v>1</v>
      </c>
      <c r="D5" s="907" t="s">
        <v>332</v>
      </c>
      <c r="E5" s="952"/>
      <c r="F5" s="715"/>
      <c r="G5" s="713"/>
      <c r="H5" s="716" t="s">
        <v>211</v>
      </c>
      <c r="I5" s="716" t="s">
        <v>211</v>
      </c>
      <c r="J5" s="713"/>
      <c r="K5" s="714"/>
    </row>
    <row r="6" spans="1:11" ht="25.5">
      <c r="A6" s="515"/>
      <c r="B6" s="1029"/>
      <c r="C6" s="1029">
        <v>2</v>
      </c>
      <c r="D6" s="919" t="s">
        <v>333</v>
      </c>
      <c r="E6" s="955"/>
      <c r="F6" s="717"/>
      <c r="G6" s="718"/>
      <c r="H6" s="719"/>
      <c r="I6" s="719" t="s">
        <v>211</v>
      </c>
      <c r="J6" s="718"/>
      <c r="K6" s="720"/>
    </row>
    <row r="7" spans="1:11" ht="12.75">
      <c r="A7" s="515"/>
      <c r="B7" s="928" t="s">
        <v>33</v>
      </c>
      <c r="C7" s="928"/>
      <c r="D7" s="1027" t="s">
        <v>334</v>
      </c>
      <c r="E7" s="1028"/>
      <c r="F7" s="712"/>
      <c r="G7" s="713"/>
      <c r="H7" s="716"/>
      <c r="I7" s="716"/>
      <c r="J7" s="713"/>
      <c r="K7" s="714"/>
    </row>
    <row r="8" spans="1:11" ht="12.75">
      <c r="A8" s="515"/>
      <c r="B8" s="940"/>
      <c r="C8" s="940">
        <v>1</v>
      </c>
      <c r="D8" s="907" t="s">
        <v>335</v>
      </c>
      <c r="E8" s="952"/>
      <c r="F8" s="715"/>
      <c r="G8" s="713"/>
      <c r="H8" s="716" t="s">
        <v>211</v>
      </c>
      <c r="I8" s="716" t="s">
        <v>211</v>
      </c>
      <c r="J8" s="713"/>
      <c r="K8" s="714"/>
    </row>
    <row r="9" spans="1:11" ht="25.5">
      <c r="A9" s="515"/>
      <c r="B9" s="940"/>
      <c r="C9" s="940">
        <v>2</v>
      </c>
      <c r="D9" s="907" t="s">
        <v>336</v>
      </c>
      <c r="E9" s="952"/>
      <c r="F9" s="715"/>
      <c r="G9" s="713"/>
      <c r="H9" s="716" t="s">
        <v>211</v>
      </c>
      <c r="I9" s="716" t="s">
        <v>211</v>
      </c>
      <c r="J9" s="713"/>
      <c r="K9" s="714"/>
    </row>
    <row r="10" spans="1:11" ht="25.5">
      <c r="A10" s="515"/>
      <c r="B10" s="940"/>
      <c r="C10" s="940">
        <v>3</v>
      </c>
      <c r="D10" s="907" t="s">
        <v>337</v>
      </c>
      <c r="E10" s="952"/>
      <c r="F10" s="715"/>
      <c r="G10" s="713"/>
      <c r="H10" s="716" t="s">
        <v>211</v>
      </c>
      <c r="I10" s="716" t="s">
        <v>211</v>
      </c>
      <c r="J10" s="713"/>
      <c r="K10" s="714"/>
    </row>
    <row r="11" spans="1:11" ht="25.5">
      <c r="A11" s="515"/>
      <c r="B11" s="940"/>
      <c r="C11" s="940">
        <v>4</v>
      </c>
      <c r="D11" s="907" t="s">
        <v>338</v>
      </c>
      <c r="E11" s="952"/>
      <c r="F11" s="715"/>
      <c r="G11" s="713"/>
      <c r="H11" s="716" t="s">
        <v>211</v>
      </c>
      <c r="I11" s="716" t="s">
        <v>211</v>
      </c>
      <c r="J11" s="713"/>
      <c r="K11" s="714"/>
    </row>
    <row r="12" spans="1:11" ht="25.5">
      <c r="A12" s="515"/>
      <c r="B12" s="1029"/>
      <c r="C12" s="1029">
        <v>5</v>
      </c>
      <c r="D12" s="941" t="s">
        <v>339</v>
      </c>
      <c r="E12" s="955"/>
      <c r="F12" s="717"/>
      <c r="G12" s="718"/>
      <c r="H12" s="719" t="s">
        <v>211</v>
      </c>
      <c r="I12" s="719" t="s">
        <v>211</v>
      </c>
      <c r="J12" s="718"/>
      <c r="K12" s="720"/>
    </row>
    <row r="13" spans="1:11" s="30" customFormat="1" ht="25.5">
      <c r="A13" s="515"/>
      <c r="B13" s="1030" t="s">
        <v>35</v>
      </c>
      <c r="C13" s="1030"/>
      <c r="D13" s="1031" t="s">
        <v>340</v>
      </c>
      <c r="E13" s="1032"/>
      <c r="F13" s="721"/>
      <c r="G13" s="722"/>
      <c r="H13" s="723"/>
      <c r="I13" s="723" t="s">
        <v>211</v>
      </c>
      <c r="J13" s="722"/>
      <c r="K13" s="724"/>
    </row>
    <row r="14" spans="1:11" ht="12.75">
      <c r="A14" s="515"/>
      <c r="B14" s="1030" t="s">
        <v>38</v>
      </c>
      <c r="C14" s="1030"/>
      <c r="D14" s="1031" t="s">
        <v>341</v>
      </c>
      <c r="E14" s="1032"/>
      <c r="F14" s="721"/>
      <c r="G14" s="722"/>
      <c r="H14" s="723" t="s">
        <v>211</v>
      </c>
      <c r="I14" s="723" t="s">
        <v>211</v>
      </c>
      <c r="J14" s="722"/>
      <c r="K14" s="724"/>
    </row>
    <row r="15" spans="1:11" ht="12.75">
      <c r="A15" s="515"/>
      <c r="B15" s="1030" t="s">
        <v>40</v>
      </c>
      <c r="C15" s="1030"/>
      <c r="D15" s="1031" t="s">
        <v>342</v>
      </c>
      <c r="E15" s="1032"/>
      <c r="F15" s="721"/>
      <c r="G15" s="722"/>
      <c r="H15" s="723" t="s">
        <v>211</v>
      </c>
      <c r="I15" s="723" t="s">
        <v>211</v>
      </c>
      <c r="J15" s="722"/>
      <c r="K15" s="724"/>
    </row>
    <row r="16" spans="1:11" ht="12.75">
      <c r="A16" s="515"/>
      <c r="B16" s="928" t="s">
        <v>43</v>
      </c>
      <c r="C16" s="928"/>
      <c r="D16" s="1027" t="s">
        <v>343</v>
      </c>
      <c r="E16" s="1028"/>
      <c r="F16" s="725">
        <f>F17+F18+F19+F20</f>
        <v>0</v>
      </c>
      <c r="G16" s="713"/>
      <c r="H16" s="716"/>
      <c r="I16" s="716"/>
      <c r="J16" s="726">
        <f>J17+J18+J19+J20</f>
        <v>0</v>
      </c>
      <c r="K16" s="714"/>
    </row>
    <row r="17" spans="1:11" ht="12.75">
      <c r="A17" s="515"/>
      <c r="B17" s="928"/>
      <c r="C17" s="928"/>
      <c r="D17" s="817" t="s">
        <v>212</v>
      </c>
      <c r="E17" s="1033">
        <v>15000</v>
      </c>
      <c r="F17" s="727"/>
      <c r="G17" s="728"/>
      <c r="H17" s="729"/>
      <c r="I17" s="729"/>
      <c r="J17" s="730">
        <f>E17*F17/1000000</f>
        <v>0</v>
      </c>
      <c r="K17" s="731"/>
    </row>
    <row r="18" spans="1:11" ht="12.75">
      <c r="A18" s="515"/>
      <c r="B18" s="928"/>
      <c r="C18" s="928"/>
      <c r="D18" s="817" t="s">
        <v>213</v>
      </c>
      <c r="E18" s="1033">
        <v>70000</v>
      </c>
      <c r="F18" s="727"/>
      <c r="G18" s="728"/>
      <c r="H18" s="729"/>
      <c r="I18" s="729"/>
      <c r="J18" s="730">
        <f>E18*F18/1000000</f>
        <v>0</v>
      </c>
      <c r="K18" s="731"/>
    </row>
    <row r="19" spans="1:11" ht="12.75">
      <c r="A19" s="515"/>
      <c r="B19" s="928"/>
      <c r="C19" s="928"/>
      <c r="D19" s="817" t="s">
        <v>214</v>
      </c>
      <c r="E19" s="1033">
        <v>300000</v>
      </c>
      <c r="F19" s="727"/>
      <c r="G19" s="728"/>
      <c r="H19" s="729"/>
      <c r="I19" s="729"/>
      <c r="J19" s="730">
        <f>E19*F19/1000000</f>
        <v>0</v>
      </c>
      <c r="K19" s="731"/>
    </row>
    <row r="20" spans="1:11" ht="12.75">
      <c r="A20" s="515"/>
      <c r="B20" s="928"/>
      <c r="C20" s="928"/>
      <c r="D20" s="817" t="s">
        <v>215</v>
      </c>
      <c r="E20" s="1033">
        <v>1500000</v>
      </c>
      <c r="F20" s="727"/>
      <c r="G20" s="728"/>
      <c r="H20" s="729"/>
      <c r="I20" s="729"/>
      <c r="J20" s="730">
        <f>E20*F20/1000000</f>
        <v>0</v>
      </c>
      <c r="K20" s="731"/>
    </row>
    <row r="21" spans="1:11" ht="12.75">
      <c r="A21" s="515"/>
      <c r="B21" s="928"/>
      <c r="C21" s="940">
        <v>1</v>
      </c>
      <c r="D21" s="817" t="s">
        <v>216</v>
      </c>
      <c r="E21" s="960"/>
      <c r="F21" s="732"/>
      <c r="G21" s="713"/>
      <c r="H21" s="716" t="s">
        <v>211</v>
      </c>
      <c r="I21" s="716" t="s">
        <v>211</v>
      </c>
      <c r="J21" s="713"/>
      <c r="K21" s="714"/>
    </row>
    <row r="22" spans="1:11" ht="12.75">
      <c r="A22" s="515"/>
      <c r="B22" s="1029"/>
      <c r="C22" s="1029">
        <v>2</v>
      </c>
      <c r="D22" s="946" t="s">
        <v>217</v>
      </c>
      <c r="E22" s="955"/>
      <c r="F22" s="717"/>
      <c r="G22" s="718"/>
      <c r="H22" s="719" t="s">
        <v>211</v>
      </c>
      <c r="I22" s="719" t="s">
        <v>211</v>
      </c>
      <c r="J22" s="718"/>
      <c r="K22" s="720"/>
    </row>
    <row r="23" spans="1:11" ht="25.5">
      <c r="A23" s="515"/>
      <c r="B23" s="1034" t="s">
        <v>45</v>
      </c>
      <c r="C23" s="1034"/>
      <c r="D23" s="1031" t="s">
        <v>344</v>
      </c>
      <c r="E23" s="1035"/>
      <c r="F23" s="733"/>
      <c r="G23" s="722"/>
      <c r="H23" s="723" t="s">
        <v>211</v>
      </c>
      <c r="I23" s="723" t="s">
        <v>211</v>
      </c>
      <c r="J23" s="722"/>
      <c r="K23" s="724"/>
    </row>
    <row r="24" spans="1:11" ht="12.75">
      <c r="A24" s="515"/>
      <c r="B24" s="1034" t="s">
        <v>85</v>
      </c>
      <c r="C24" s="1034"/>
      <c r="D24" s="1031" t="s">
        <v>345</v>
      </c>
      <c r="E24" s="1035"/>
      <c r="F24" s="733"/>
      <c r="G24" s="722"/>
      <c r="H24" s="723" t="s">
        <v>211</v>
      </c>
      <c r="I24" s="723" t="s">
        <v>211</v>
      </c>
      <c r="J24" s="722"/>
      <c r="K24" s="724"/>
    </row>
    <row r="25" spans="1:11" ht="12.75">
      <c r="A25" s="515"/>
      <c r="B25" s="1034" t="s">
        <v>91</v>
      </c>
      <c r="C25" s="1034"/>
      <c r="D25" s="1031" t="s">
        <v>346</v>
      </c>
      <c r="E25" s="1035"/>
      <c r="F25" s="733"/>
      <c r="G25" s="722"/>
      <c r="H25" s="723" t="s">
        <v>211</v>
      </c>
      <c r="I25" s="723" t="s">
        <v>211</v>
      </c>
      <c r="J25" s="722"/>
      <c r="K25" s="724"/>
    </row>
    <row r="26" spans="1:11" ht="12.75">
      <c r="A26" s="515"/>
      <c r="B26" s="1036" t="s">
        <v>96</v>
      </c>
      <c r="C26" s="1036"/>
      <c r="D26" s="1037" t="s">
        <v>347</v>
      </c>
      <c r="E26" s="1038"/>
      <c r="F26" s="734"/>
      <c r="G26" s="735"/>
      <c r="H26" s="723" t="s">
        <v>211</v>
      </c>
      <c r="I26" s="723" t="s">
        <v>211</v>
      </c>
      <c r="J26" s="735"/>
      <c r="K26" s="736"/>
    </row>
    <row r="27" spans="1:11" ht="25.5">
      <c r="A27" s="515"/>
      <c r="B27" s="1039" t="s">
        <v>100</v>
      </c>
      <c r="C27" s="1039"/>
      <c r="D27" s="1040" t="s">
        <v>348</v>
      </c>
      <c r="E27" s="1041"/>
      <c r="F27" s="737"/>
      <c r="G27" s="718"/>
      <c r="H27" s="719" t="s">
        <v>211</v>
      </c>
      <c r="I27" s="719" t="s">
        <v>211</v>
      </c>
      <c r="J27" s="718"/>
      <c r="K27" s="720"/>
    </row>
    <row r="28" spans="1:11" ht="12.75">
      <c r="A28" s="515"/>
      <c r="B28" s="1034" t="s">
        <v>103</v>
      </c>
      <c r="C28" s="1034"/>
      <c r="D28" s="1031" t="s">
        <v>218</v>
      </c>
      <c r="E28" s="1035"/>
      <c r="F28" s="733"/>
      <c r="G28" s="722"/>
      <c r="H28" s="723" t="s">
        <v>211</v>
      </c>
      <c r="I28" s="723" t="s">
        <v>211</v>
      </c>
      <c r="J28" s="722"/>
      <c r="K28" s="724"/>
    </row>
    <row r="29" spans="1:11" ht="13.5" thickBot="1">
      <c r="A29" s="515"/>
      <c r="B29" s="928" t="s">
        <v>329</v>
      </c>
      <c r="C29" s="928"/>
      <c r="D29" s="1042" t="s">
        <v>349</v>
      </c>
      <c r="E29" s="1028"/>
      <c r="F29" s="712"/>
      <c r="G29" s="713"/>
      <c r="H29" s="723" t="s">
        <v>211</v>
      </c>
      <c r="I29" s="723" t="s">
        <v>211</v>
      </c>
      <c r="J29" s="713"/>
      <c r="K29" s="714"/>
    </row>
    <row r="30" spans="1:11" ht="13.5" thickBot="1">
      <c r="A30" s="738">
        <v>10</v>
      </c>
      <c r="B30" s="739"/>
      <c r="C30" s="740"/>
      <c r="D30" s="740" t="s">
        <v>219</v>
      </c>
      <c r="E30" s="740"/>
      <c r="F30" s="741"/>
      <c r="G30" s="742"/>
      <c r="H30" s="742"/>
      <c r="I30" s="742"/>
      <c r="J30" s="743">
        <f>J4+J7+J13+J14+J15+J16+J23+J24+J25+J26+J27+J28+J29</f>
        <v>0</v>
      </c>
      <c r="K30" s="744">
        <f>K4+K7+K13+K14+K15+K16+K23+K24+K25+K26+K27+K28+K29</f>
        <v>0</v>
      </c>
    </row>
  </sheetData>
  <sheetProtection/>
  <mergeCells count="2">
    <mergeCell ref="G1:K1"/>
    <mergeCell ref="G3:K3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&amp;LPCDD/PCDF Inventory&amp;CReference Year: _____________________&amp;RCountry: ______________________</oddHeader>
    <oddFooter>&amp;L&amp;A&amp;C&amp;D&amp;RPage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D1">
      <selection activeCell="Q36" sqref="Q36"/>
    </sheetView>
  </sheetViews>
  <sheetFormatPr defaultColWidth="12" defaultRowHeight="12.75"/>
  <cols>
    <col min="1" max="1" width="5.5" style="1" customWidth="1"/>
    <col min="2" max="2" width="7" style="1" customWidth="1"/>
    <col min="3" max="3" width="7.5" style="345" customWidth="1"/>
    <col min="4" max="4" width="53.66015625" style="313" bestFit="1" customWidth="1"/>
    <col min="5" max="5" width="9" style="1" customWidth="1"/>
    <col min="6" max="6" width="6.83203125" style="1" customWidth="1"/>
    <col min="7" max="7" width="7.5" style="1" customWidth="1"/>
    <col min="8" max="8" width="9" style="1" customWidth="1"/>
    <col min="9" max="9" width="9.33203125" style="1" customWidth="1"/>
    <col min="10" max="10" width="12" style="1" customWidth="1"/>
    <col min="11" max="11" width="14.66015625" style="1" customWidth="1"/>
    <col min="12" max="12" width="12.33203125" style="384" customWidth="1"/>
    <col min="13" max="14" width="10.66015625" style="384" customWidth="1"/>
    <col min="15" max="15" width="12.5" style="384" customWidth="1"/>
    <col min="16" max="16" width="11.33203125" style="384" customWidth="1"/>
    <col min="17" max="17" width="12" style="384" customWidth="1"/>
  </cols>
  <sheetData>
    <row r="1" spans="1:17" s="9" customFormat="1" ht="12" customHeight="1" thickBot="1">
      <c r="A1" s="332"/>
      <c r="B1" s="333"/>
      <c r="C1" s="354"/>
      <c r="D1" s="355" t="s">
        <v>225</v>
      </c>
      <c r="E1" s="1055" t="s">
        <v>18</v>
      </c>
      <c r="F1" s="1056"/>
      <c r="G1" s="1056"/>
      <c r="H1" s="1056"/>
      <c r="I1" s="1057"/>
      <c r="J1" s="1058"/>
      <c r="K1" s="346" t="s">
        <v>19</v>
      </c>
      <c r="L1" s="1059" t="s">
        <v>20</v>
      </c>
      <c r="M1" s="1060"/>
      <c r="N1" s="1060"/>
      <c r="O1" s="1060"/>
      <c r="P1" s="1060"/>
      <c r="Q1" s="1061"/>
    </row>
    <row r="2" spans="1:17" s="9" customFormat="1" ht="12" customHeight="1">
      <c r="A2" s="334"/>
      <c r="B2" s="335"/>
      <c r="C2" s="356"/>
      <c r="D2" s="357"/>
      <c r="E2" s="351"/>
      <c r="F2" s="336"/>
      <c r="G2" s="337"/>
      <c r="H2" s="336"/>
      <c r="I2" s="1062" t="s">
        <v>6</v>
      </c>
      <c r="J2" s="1063"/>
      <c r="K2" s="347" t="s">
        <v>21</v>
      </c>
      <c r="L2" s="371" t="s">
        <v>22</v>
      </c>
      <c r="M2" s="372" t="s">
        <v>22</v>
      </c>
      <c r="N2" s="372" t="s">
        <v>22</v>
      </c>
      <c r="O2" s="372" t="s">
        <v>22</v>
      </c>
      <c r="P2" s="372" t="s">
        <v>22</v>
      </c>
      <c r="Q2" s="373" t="s">
        <v>22</v>
      </c>
    </row>
    <row r="3" spans="1:17" s="9" customFormat="1" ht="26.25" thickBot="1">
      <c r="A3" s="338" t="s">
        <v>226</v>
      </c>
      <c r="B3" s="339" t="s">
        <v>23</v>
      </c>
      <c r="C3" s="358" t="s">
        <v>24</v>
      </c>
      <c r="D3" s="350"/>
      <c r="E3" s="352" t="s">
        <v>2</v>
      </c>
      <c r="F3" s="353" t="s">
        <v>3</v>
      </c>
      <c r="G3" s="353" t="s">
        <v>4</v>
      </c>
      <c r="H3" s="353" t="s">
        <v>5</v>
      </c>
      <c r="I3" s="349" t="s">
        <v>25</v>
      </c>
      <c r="J3" s="350" t="s">
        <v>26</v>
      </c>
      <c r="K3" s="348"/>
      <c r="L3" s="374" t="s">
        <v>2</v>
      </c>
      <c r="M3" s="375" t="s">
        <v>3</v>
      </c>
      <c r="N3" s="375" t="s">
        <v>4</v>
      </c>
      <c r="O3" s="375" t="s">
        <v>5</v>
      </c>
      <c r="P3" s="375" t="s">
        <v>25</v>
      </c>
      <c r="Q3" s="376" t="s">
        <v>26</v>
      </c>
    </row>
    <row r="4" spans="1:17" s="9" customFormat="1" ht="15.75">
      <c r="A4" s="13">
        <v>1</v>
      </c>
      <c r="B4" s="14"/>
      <c r="C4" s="340"/>
      <c r="D4" s="15" t="s">
        <v>7</v>
      </c>
      <c r="E4" s="16"/>
      <c r="F4" s="16"/>
      <c r="G4" s="16"/>
      <c r="H4" s="16"/>
      <c r="I4" s="16"/>
      <c r="J4" s="17"/>
      <c r="K4" s="18"/>
      <c r="L4" s="377"/>
      <c r="M4" s="377"/>
      <c r="N4" s="377"/>
      <c r="O4" s="377"/>
      <c r="P4" s="377"/>
      <c r="Q4" s="377"/>
    </row>
    <row r="5" spans="1:17" s="9" customFormat="1" ht="12.75">
      <c r="A5" s="19"/>
      <c r="B5" s="20" t="s">
        <v>27</v>
      </c>
      <c r="C5" s="341"/>
      <c r="D5" s="21" t="s">
        <v>28</v>
      </c>
      <c r="E5" s="21"/>
      <c r="F5" s="21"/>
      <c r="G5" s="21"/>
      <c r="H5" s="21"/>
      <c r="I5" s="21"/>
      <c r="J5" s="22"/>
      <c r="K5" s="23">
        <f aca="true" t="shared" si="0" ref="K5:Q5">K6+K7+K8+K9</f>
        <v>0</v>
      </c>
      <c r="L5" s="378">
        <f t="shared" si="0"/>
        <v>0</v>
      </c>
      <c r="M5" s="378">
        <f t="shared" si="0"/>
        <v>0</v>
      </c>
      <c r="N5" s="378">
        <f t="shared" si="0"/>
        <v>0</v>
      </c>
      <c r="O5" s="378">
        <f t="shared" si="0"/>
        <v>0</v>
      </c>
      <c r="P5" s="378">
        <f t="shared" si="0"/>
        <v>0</v>
      </c>
      <c r="Q5" s="378">
        <f t="shared" si="0"/>
        <v>0</v>
      </c>
    </row>
    <row r="6" spans="1:17" s="30" customFormat="1" ht="12.75">
      <c r="A6" s="24"/>
      <c r="B6" s="25"/>
      <c r="C6" s="267">
        <v>1</v>
      </c>
      <c r="D6" s="367" t="s">
        <v>359</v>
      </c>
      <c r="E6" s="26">
        <v>3500</v>
      </c>
      <c r="F6" s="27"/>
      <c r="G6" s="27" t="s">
        <v>29</v>
      </c>
      <c r="H6" s="27" t="s">
        <v>29</v>
      </c>
      <c r="I6" s="27">
        <v>0</v>
      </c>
      <c r="J6" s="28">
        <v>75</v>
      </c>
      <c r="K6" s="29"/>
      <c r="L6" s="379">
        <f>E6*$K6/1000000</f>
        <v>0</v>
      </c>
      <c r="M6" s="379"/>
      <c r="N6" s="379"/>
      <c r="O6" s="379"/>
      <c r="P6" s="379">
        <f aca="true" t="shared" si="1" ref="P6:Q9">I6*$K6/1000000</f>
        <v>0</v>
      </c>
      <c r="Q6" s="379">
        <f t="shared" si="1"/>
        <v>0</v>
      </c>
    </row>
    <row r="7" spans="1:17" s="30" customFormat="1" ht="12.75">
      <c r="A7" s="24"/>
      <c r="B7" s="25"/>
      <c r="C7" s="267">
        <v>2</v>
      </c>
      <c r="D7" s="367" t="s">
        <v>356</v>
      </c>
      <c r="E7" s="27">
        <v>350</v>
      </c>
      <c r="F7" s="27"/>
      <c r="G7" s="27" t="s">
        <v>29</v>
      </c>
      <c r="H7" s="27" t="s">
        <v>29</v>
      </c>
      <c r="I7" s="27">
        <v>500</v>
      </c>
      <c r="J7" s="28">
        <v>15</v>
      </c>
      <c r="K7" s="29"/>
      <c r="L7" s="379">
        <f>E7*$K7/1000000</f>
        <v>0</v>
      </c>
      <c r="M7" s="379"/>
      <c r="N7" s="379"/>
      <c r="O7" s="379"/>
      <c r="P7" s="379">
        <f t="shared" si="1"/>
        <v>0</v>
      </c>
      <c r="Q7" s="379">
        <f t="shared" si="1"/>
        <v>0</v>
      </c>
    </row>
    <row r="8" spans="1:17" s="30" customFormat="1" ht="12.75">
      <c r="A8" s="24"/>
      <c r="B8" s="25"/>
      <c r="C8" s="267">
        <v>3</v>
      </c>
      <c r="D8" s="367" t="s">
        <v>31</v>
      </c>
      <c r="E8" s="27">
        <v>30</v>
      </c>
      <c r="F8" s="27"/>
      <c r="G8" s="27" t="s">
        <v>29</v>
      </c>
      <c r="H8" s="27" t="s">
        <v>29</v>
      </c>
      <c r="I8" s="27">
        <v>200</v>
      </c>
      <c r="J8" s="28">
        <v>7</v>
      </c>
      <c r="K8" s="29"/>
      <c r="L8" s="379">
        <f>E8*$K8/1000000</f>
        <v>0</v>
      </c>
      <c r="M8" s="379"/>
      <c r="N8" s="379"/>
      <c r="O8" s="379"/>
      <c r="P8" s="379">
        <f t="shared" si="1"/>
        <v>0</v>
      </c>
      <c r="Q8" s="379">
        <f t="shared" si="1"/>
        <v>0</v>
      </c>
    </row>
    <row r="9" spans="1:17" s="30" customFormat="1" ht="12.75">
      <c r="A9" s="24"/>
      <c r="B9" s="31"/>
      <c r="C9" s="342">
        <v>4</v>
      </c>
      <c r="D9" s="368" t="s">
        <v>32</v>
      </c>
      <c r="E9" s="32">
        <v>0.5</v>
      </c>
      <c r="F9" s="32"/>
      <c r="G9" s="32" t="s">
        <v>29</v>
      </c>
      <c r="H9" s="32" t="s">
        <v>29</v>
      </c>
      <c r="I9" s="32">
        <v>15</v>
      </c>
      <c r="J9" s="33">
        <v>1.5</v>
      </c>
      <c r="K9" s="34"/>
      <c r="L9" s="380">
        <f>E9*$K9/1000000</f>
        <v>0</v>
      </c>
      <c r="M9" s="380"/>
      <c r="N9" s="380"/>
      <c r="O9" s="380"/>
      <c r="P9" s="380">
        <f t="shared" si="1"/>
        <v>0</v>
      </c>
      <c r="Q9" s="380">
        <f t="shared" si="1"/>
        <v>0</v>
      </c>
    </row>
    <row r="10" spans="1:17" s="9" customFormat="1" ht="12.75">
      <c r="A10" s="19"/>
      <c r="B10" s="20" t="s">
        <v>33</v>
      </c>
      <c r="C10" s="341"/>
      <c r="D10" s="21" t="s">
        <v>34</v>
      </c>
      <c r="E10" s="21"/>
      <c r="F10" s="21"/>
      <c r="G10" s="21"/>
      <c r="H10" s="21"/>
      <c r="I10" s="21"/>
      <c r="J10" s="22"/>
      <c r="K10" s="23">
        <f aca="true" t="shared" si="2" ref="K10:Q10">K11+K12+K13+K14</f>
        <v>0</v>
      </c>
      <c r="L10" s="378">
        <f t="shared" si="2"/>
        <v>0</v>
      </c>
      <c r="M10" s="378">
        <f t="shared" si="2"/>
        <v>0</v>
      </c>
      <c r="N10" s="378">
        <f t="shared" si="2"/>
        <v>0</v>
      </c>
      <c r="O10" s="378">
        <f t="shared" si="2"/>
        <v>0</v>
      </c>
      <c r="P10" s="378">
        <f t="shared" si="2"/>
        <v>0</v>
      </c>
      <c r="Q10" s="378">
        <f t="shared" si="2"/>
        <v>0</v>
      </c>
    </row>
    <row r="11" spans="1:17" s="30" customFormat="1" ht="12.75">
      <c r="A11" s="24"/>
      <c r="B11" s="25"/>
      <c r="C11" s="267">
        <v>1</v>
      </c>
      <c r="D11" s="27" t="s">
        <v>355</v>
      </c>
      <c r="E11" s="26">
        <v>35000</v>
      </c>
      <c r="F11" s="27"/>
      <c r="G11" s="27" t="s">
        <v>29</v>
      </c>
      <c r="H11" s="27" t="s">
        <v>29</v>
      </c>
      <c r="I11" s="26">
        <v>9000</v>
      </c>
      <c r="J11" s="28"/>
      <c r="K11" s="29"/>
      <c r="L11" s="379">
        <f>E11*$K11/1000000</f>
        <v>0</v>
      </c>
      <c r="M11" s="379"/>
      <c r="N11" s="379"/>
      <c r="O11" s="379"/>
      <c r="P11" s="379">
        <f aca="true" t="shared" si="3" ref="P11:Q14">I11*$K11/1000000</f>
        <v>0</v>
      </c>
      <c r="Q11" s="379">
        <f t="shared" si="3"/>
        <v>0</v>
      </c>
    </row>
    <row r="12" spans="1:17" s="30" customFormat="1" ht="12.75">
      <c r="A12" s="24"/>
      <c r="B12" s="25"/>
      <c r="C12" s="267">
        <v>2</v>
      </c>
      <c r="D12" s="131" t="s">
        <v>30</v>
      </c>
      <c r="E12" s="27">
        <v>350</v>
      </c>
      <c r="F12" s="27"/>
      <c r="G12" s="27" t="s">
        <v>29</v>
      </c>
      <c r="H12" s="27" t="s">
        <v>29</v>
      </c>
      <c r="I12" s="26">
        <v>900</v>
      </c>
      <c r="J12" s="28"/>
      <c r="K12" s="29"/>
      <c r="L12" s="379">
        <f>E12*$K12/1000000</f>
        <v>0</v>
      </c>
      <c r="M12" s="379"/>
      <c r="N12" s="379"/>
      <c r="O12" s="379"/>
      <c r="P12" s="379">
        <f t="shared" si="3"/>
        <v>0</v>
      </c>
      <c r="Q12" s="379">
        <f t="shared" si="3"/>
        <v>0</v>
      </c>
    </row>
    <row r="13" spans="1:17" s="30" customFormat="1" ht="12.75">
      <c r="A13" s="24"/>
      <c r="B13" s="25"/>
      <c r="C13" s="267">
        <v>3</v>
      </c>
      <c r="D13" s="131" t="s">
        <v>31</v>
      </c>
      <c r="E13" s="27">
        <v>10</v>
      </c>
      <c r="F13" s="27"/>
      <c r="G13" s="27" t="s">
        <v>29</v>
      </c>
      <c r="H13" s="27" t="s">
        <v>29</v>
      </c>
      <c r="I13" s="26">
        <v>450</v>
      </c>
      <c r="J13" s="28"/>
      <c r="K13" s="29"/>
      <c r="L13" s="379">
        <f>E13*$K13/1000000</f>
        <v>0</v>
      </c>
      <c r="M13" s="379"/>
      <c r="N13" s="379"/>
      <c r="O13" s="379"/>
      <c r="P13" s="379">
        <f t="shared" si="3"/>
        <v>0</v>
      </c>
      <c r="Q13" s="379">
        <f t="shared" si="3"/>
        <v>0</v>
      </c>
    </row>
    <row r="14" spans="1:17" s="30" customFormat="1" ht="12.75">
      <c r="A14" s="24"/>
      <c r="B14" s="31"/>
      <c r="C14" s="342">
        <v>4</v>
      </c>
      <c r="D14" s="131" t="s">
        <v>32</v>
      </c>
      <c r="E14" s="27">
        <v>0.75</v>
      </c>
      <c r="F14" s="32"/>
      <c r="G14" s="32" t="s">
        <v>29</v>
      </c>
      <c r="H14" s="32" t="s">
        <v>29</v>
      </c>
      <c r="I14" s="35">
        <v>30</v>
      </c>
      <c r="J14" s="33"/>
      <c r="K14" s="34"/>
      <c r="L14" s="380">
        <f>E14*$K14/1000000</f>
        <v>0</v>
      </c>
      <c r="M14" s="380"/>
      <c r="N14" s="380"/>
      <c r="O14" s="380"/>
      <c r="P14" s="380">
        <f t="shared" si="3"/>
        <v>0</v>
      </c>
      <c r="Q14" s="380">
        <f t="shared" si="3"/>
        <v>0</v>
      </c>
    </row>
    <row r="15" spans="1:17" s="9" customFormat="1" ht="12.75">
      <c r="A15" s="19"/>
      <c r="B15" s="20" t="s">
        <v>35</v>
      </c>
      <c r="C15" s="341"/>
      <c r="D15" s="361" t="s">
        <v>36</v>
      </c>
      <c r="E15" s="364"/>
      <c r="F15" s="36"/>
      <c r="G15" s="21"/>
      <c r="H15" s="21"/>
      <c r="I15" s="21"/>
      <c r="J15" s="22"/>
      <c r="K15" s="23">
        <f aca="true" t="shared" si="4" ref="K15:Q15">K16+K17+K18+K19</f>
        <v>0</v>
      </c>
      <c r="L15" s="378">
        <f t="shared" si="4"/>
        <v>0</v>
      </c>
      <c r="M15" s="378">
        <f t="shared" si="4"/>
        <v>0</v>
      </c>
      <c r="N15" s="378">
        <f t="shared" si="4"/>
        <v>0</v>
      </c>
      <c r="O15" s="378">
        <f t="shared" si="4"/>
        <v>0</v>
      </c>
      <c r="P15" s="378">
        <f t="shared" si="4"/>
        <v>0</v>
      </c>
      <c r="Q15" s="378">
        <f t="shared" si="4"/>
        <v>0</v>
      </c>
    </row>
    <row r="16" spans="1:17" s="30" customFormat="1" ht="12.75">
      <c r="A16" s="24"/>
      <c r="B16" s="25"/>
      <c r="C16" s="267">
        <v>1</v>
      </c>
      <c r="D16" s="362" t="s">
        <v>360</v>
      </c>
      <c r="E16" s="365">
        <v>40000</v>
      </c>
      <c r="F16" s="359"/>
      <c r="G16" s="27" t="s">
        <v>29</v>
      </c>
      <c r="H16" s="27" t="s">
        <v>29</v>
      </c>
      <c r="I16" s="26"/>
      <c r="J16" s="28">
        <v>200</v>
      </c>
      <c r="K16" s="29"/>
      <c r="L16" s="379">
        <f>E16*$K16/1000000</f>
        <v>0</v>
      </c>
      <c r="M16" s="379"/>
      <c r="N16" s="379"/>
      <c r="O16" s="379"/>
      <c r="P16" s="379">
        <f>I16*$K16/1000000</f>
        <v>0</v>
      </c>
      <c r="Q16" s="379">
        <f>J16*$K16/1000000</f>
        <v>0</v>
      </c>
    </row>
    <row r="17" spans="1:17" s="30" customFormat="1" ht="12.75">
      <c r="A17" s="24"/>
      <c r="B17" s="25"/>
      <c r="C17" s="267">
        <v>2</v>
      </c>
      <c r="D17" s="369" t="s">
        <v>361</v>
      </c>
      <c r="E17" s="365">
        <v>3000</v>
      </c>
      <c r="F17" s="359"/>
      <c r="G17" s="27" t="s">
        <v>29</v>
      </c>
      <c r="H17" s="27" t="s">
        <v>29</v>
      </c>
      <c r="I17" s="26"/>
      <c r="J17" s="28">
        <v>20</v>
      </c>
      <c r="K17" s="29"/>
      <c r="L17" s="379">
        <f>E17*$K17/1000000</f>
        <v>0</v>
      </c>
      <c r="M17" s="379"/>
      <c r="N17" s="379"/>
      <c r="O17" s="379"/>
      <c r="P17" s="379">
        <f>I17*$K17/1000000</f>
        <v>0</v>
      </c>
      <c r="Q17" s="379">
        <f>J17*$K17/1000000</f>
        <v>0</v>
      </c>
    </row>
    <row r="18" spans="1:17" s="30" customFormat="1" ht="12.75">
      <c r="A18" s="24"/>
      <c r="B18" s="25"/>
      <c r="C18" s="267">
        <v>3</v>
      </c>
      <c r="D18" s="369" t="s">
        <v>362</v>
      </c>
      <c r="E18" s="362">
        <v>525</v>
      </c>
      <c r="F18" s="359"/>
      <c r="G18" s="27" t="s">
        <v>29</v>
      </c>
      <c r="H18" s="27" t="s">
        <v>29</v>
      </c>
      <c r="I18" s="26">
        <v>920</v>
      </c>
      <c r="J18" s="28" t="s">
        <v>37</v>
      </c>
      <c r="K18" s="29"/>
      <c r="L18" s="379">
        <f>E18*$K18/1000000</f>
        <v>0</v>
      </c>
      <c r="M18" s="379"/>
      <c r="N18" s="379"/>
      <c r="O18" s="379"/>
      <c r="P18" s="379">
        <f>I18*$K18/1000000</f>
        <v>0</v>
      </c>
      <c r="Q18" s="379"/>
    </row>
    <row r="19" spans="1:17" s="30" customFormat="1" ht="12.75">
      <c r="A19" s="24"/>
      <c r="B19" s="31"/>
      <c r="C19" s="342">
        <v>4</v>
      </c>
      <c r="D19" s="363" t="s">
        <v>363</v>
      </c>
      <c r="E19" s="363">
        <v>1</v>
      </c>
      <c r="F19" s="359"/>
      <c r="G19" s="27" t="s">
        <v>29</v>
      </c>
      <c r="H19" s="32" t="s">
        <v>29</v>
      </c>
      <c r="I19" s="35">
        <v>150</v>
      </c>
      <c r="J19" s="33"/>
      <c r="K19" s="34"/>
      <c r="L19" s="380">
        <f>E19*K19/1000000</f>
        <v>0</v>
      </c>
      <c r="M19" s="380"/>
      <c r="N19" s="380"/>
      <c r="O19" s="380"/>
      <c r="P19" s="380">
        <f>I19*$K19/1000000</f>
        <v>0</v>
      </c>
      <c r="Q19" s="380">
        <f>J19*$K19/1000000</f>
        <v>0</v>
      </c>
    </row>
    <row r="20" spans="1:17" s="9" customFormat="1" ht="25.5">
      <c r="A20" s="19"/>
      <c r="B20" s="20" t="s">
        <v>38</v>
      </c>
      <c r="C20" s="341"/>
      <c r="D20" s="361" t="s">
        <v>39</v>
      </c>
      <c r="E20" s="364"/>
      <c r="F20" s="364"/>
      <c r="G20" s="364"/>
      <c r="H20" s="366"/>
      <c r="I20" s="21"/>
      <c r="J20" s="22"/>
      <c r="K20" s="23">
        <f aca="true" t="shared" si="5" ref="K20:Q20">K21+K22+K23</f>
        <v>0</v>
      </c>
      <c r="L20" s="378">
        <f t="shared" si="5"/>
        <v>0</v>
      </c>
      <c r="M20" s="378">
        <f t="shared" si="5"/>
        <v>0</v>
      </c>
      <c r="N20" s="378">
        <f t="shared" si="5"/>
        <v>0</v>
      </c>
      <c r="O20" s="378">
        <f t="shared" si="5"/>
        <v>0</v>
      </c>
      <c r="P20" s="378">
        <f t="shared" si="5"/>
        <v>0</v>
      </c>
      <c r="Q20" s="378">
        <f t="shared" si="5"/>
        <v>0</v>
      </c>
    </row>
    <row r="21" spans="1:17" s="30" customFormat="1" ht="12.75">
      <c r="A21" s="24"/>
      <c r="B21" s="25"/>
      <c r="C21" s="267">
        <v>1</v>
      </c>
      <c r="D21" s="362" t="s">
        <v>360</v>
      </c>
      <c r="E21" s="365">
        <v>1000</v>
      </c>
      <c r="F21" s="362"/>
      <c r="G21" s="362" t="s">
        <v>29</v>
      </c>
      <c r="H21" s="359" t="s">
        <v>29</v>
      </c>
      <c r="I21" s="27" t="s">
        <v>37</v>
      </c>
      <c r="J21" s="28" t="s">
        <v>37</v>
      </c>
      <c r="K21" s="29"/>
      <c r="L21" s="379">
        <f>E21*$K21/1000000</f>
        <v>0</v>
      </c>
      <c r="M21" s="379"/>
      <c r="N21" s="379"/>
      <c r="O21" s="379"/>
      <c r="P21" s="379"/>
      <c r="Q21" s="379"/>
    </row>
    <row r="22" spans="1:17" s="30" customFormat="1" ht="18.75" customHeight="1">
      <c r="A22" s="24"/>
      <c r="B22" s="25"/>
      <c r="C22" s="267">
        <v>2</v>
      </c>
      <c r="D22" s="369" t="s">
        <v>364</v>
      </c>
      <c r="E22" s="362">
        <v>50</v>
      </c>
      <c r="F22" s="362"/>
      <c r="G22" s="362" t="s">
        <v>29</v>
      </c>
      <c r="H22" s="359" t="s">
        <v>29</v>
      </c>
      <c r="I22" s="27" t="s">
        <v>37</v>
      </c>
      <c r="J22" s="28" t="s">
        <v>37</v>
      </c>
      <c r="K22" s="29"/>
      <c r="L22" s="379">
        <f>E22*$K22/1000000</f>
        <v>0</v>
      </c>
      <c r="M22" s="379"/>
      <c r="N22" s="379"/>
      <c r="O22" s="379"/>
      <c r="P22" s="379"/>
      <c r="Q22" s="379"/>
    </row>
    <row r="23" spans="1:17" s="30" customFormat="1" ht="12.75">
      <c r="A23" s="24"/>
      <c r="B23" s="31"/>
      <c r="C23" s="342">
        <v>3</v>
      </c>
      <c r="D23" s="370" t="s">
        <v>32</v>
      </c>
      <c r="E23" s="363">
        <v>1</v>
      </c>
      <c r="F23" s="363"/>
      <c r="G23" s="363" t="s">
        <v>29</v>
      </c>
      <c r="H23" s="360" t="s">
        <v>29</v>
      </c>
      <c r="I23" s="32">
        <v>150</v>
      </c>
      <c r="J23" s="33"/>
      <c r="K23" s="34"/>
      <c r="L23" s="380">
        <f>E23*$K23/1000000</f>
        <v>0</v>
      </c>
      <c r="M23" s="380"/>
      <c r="N23" s="380"/>
      <c r="O23" s="380"/>
      <c r="P23" s="380">
        <f>I23*$K23/1000000</f>
        <v>0</v>
      </c>
      <c r="Q23" s="380">
        <f>J23*$K23/1000000</f>
        <v>0</v>
      </c>
    </row>
    <row r="24" spans="1:17" s="9" customFormat="1" ht="12.75">
      <c r="A24" s="19"/>
      <c r="B24" s="20" t="s">
        <v>40</v>
      </c>
      <c r="C24" s="341"/>
      <c r="D24" s="21" t="s">
        <v>41</v>
      </c>
      <c r="E24" s="21"/>
      <c r="F24" s="21"/>
      <c r="G24" s="21"/>
      <c r="H24" s="21"/>
      <c r="I24" s="21"/>
      <c r="J24" s="22"/>
      <c r="K24" s="23">
        <f aca="true" t="shared" si="6" ref="K24:Q24">K25+K26+K27</f>
        <v>0</v>
      </c>
      <c r="L24" s="378">
        <f t="shared" si="6"/>
        <v>0</v>
      </c>
      <c r="M24" s="378">
        <f t="shared" si="6"/>
        <v>0</v>
      </c>
      <c r="N24" s="378">
        <f t="shared" si="6"/>
        <v>0</v>
      </c>
      <c r="O24" s="378">
        <f t="shared" si="6"/>
        <v>0</v>
      </c>
      <c r="P24" s="378">
        <f t="shared" si="6"/>
        <v>0</v>
      </c>
      <c r="Q24" s="378">
        <f t="shared" si="6"/>
        <v>0</v>
      </c>
    </row>
    <row r="25" spans="1:17" s="30" customFormat="1" ht="12.75">
      <c r="A25" s="24"/>
      <c r="B25" s="25"/>
      <c r="C25" s="267">
        <v>1</v>
      </c>
      <c r="D25" s="131" t="s">
        <v>42</v>
      </c>
      <c r="E25" s="27">
        <v>50</v>
      </c>
      <c r="F25" s="27"/>
      <c r="G25" s="27" t="s">
        <v>29</v>
      </c>
      <c r="H25" s="27" t="s">
        <v>29</v>
      </c>
      <c r="I25" s="27">
        <v>23</v>
      </c>
      <c r="J25" s="28"/>
      <c r="K25" s="29"/>
      <c r="L25" s="379">
        <f>E25*$K25/1000000</f>
        <v>0</v>
      </c>
      <c r="M25" s="379"/>
      <c r="N25" s="379"/>
      <c r="O25" s="379"/>
      <c r="P25" s="379">
        <f aca="true" t="shared" si="7" ref="P25:Q27">I25*$K25/1000000</f>
        <v>0</v>
      </c>
      <c r="Q25" s="379">
        <f t="shared" si="7"/>
        <v>0</v>
      </c>
    </row>
    <row r="26" spans="1:17" s="30" customFormat="1" ht="12.75">
      <c r="A26" s="24"/>
      <c r="B26" s="25"/>
      <c r="C26" s="267">
        <v>2</v>
      </c>
      <c r="D26" s="27" t="s">
        <v>365</v>
      </c>
      <c r="E26" s="27">
        <v>4</v>
      </c>
      <c r="F26" s="27"/>
      <c r="G26" s="27" t="s">
        <v>29</v>
      </c>
      <c r="H26" s="27" t="s">
        <v>29</v>
      </c>
      <c r="I26" s="27">
        <v>0.5</v>
      </c>
      <c r="J26" s="28"/>
      <c r="K26" s="29"/>
      <c r="L26" s="379">
        <f>E26*$K26/1000000</f>
        <v>0</v>
      </c>
      <c r="M26" s="379"/>
      <c r="N26" s="379"/>
      <c r="O26" s="379"/>
      <c r="P26" s="379">
        <f t="shared" si="7"/>
        <v>0</v>
      </c>
      <c r="Q26" s="379">
        <f t="shared" si="7"/>
        <v>0</v>
      </c>
    </row>
    <row r="27" spans="1:17" s="9" customFormat="1" ht="12.75">
      <c r="A27" s="37"/>
      <c r="B27" s="38"/>
      <c r="C27" s="343">
        <v>3</v>
      </c>
      <c r="D27" s="752" t="s">
        <v>366</v>
      </c>
      <c r="E27" s="39">
        <v>0.4</v>
      </c>
      <c r="F27" s="39"/>
      <c r="G27" s="39" t="s">
        <v>29</v>
      </c>
      <c r="H27" s="39" t="s">
        <v>29</v>
      </c>
      <c r="I27" s="39">
        <v>0.5</v>
      </c>
      <c r="J27" s="40"/>
      <c r="K27" s="41"/>
      <c r="L27" s="381">
        <f>E27*$K27/1000000</f>
        <v>0</v>
      </c>
      <c r="M27" s="381"/>
      <c r="N27" s="381"/>
      <c r="O27" s="381"/>
      <c r="P27" s="381">
        <f t="shared" si="7"/>
        <v>0</v>
      </c>
      <c r="Q27" s="381">
        <f t="shared" si="7"/>
        <v>0</v>
      </c>
    </row>
    <row r="28" spans="1:17" s="9" customFormat="1" ht="12.75">
      <c r="A28" s="19"/>
      <c r="B28" s="20" t="s">
        <v>43</v>
      </c>
      <c r="C28" s="341"/>
      <c r="D28" s="21" t="s">
        <v>44</v>
      </c>
      <c r="E28" s="21"/>
      <c r="F28" s="21"/>
      <c r="G28" s="21"/>
      <c r="H28" s="21"/>
      <c r="I28" s="21"/>
      <c r="J28" s="22"/>
      <c r="K28" s="23">
        <f aca="true" t="shared" si="8" ref="K28:Q28">K29+K30+K31</f>
        <v>0</v>
      </c>
      <c r="L28" s="378">
        <f t="shared" si="8"/>
        <v>0</v>
      </c>
      <c r="M28" s="378">
        <f t="shared" si="8"/>
        <v>0</v>
      </c>
      <c r="N28" s="378">
        <f t="shared" si="8"/>
        <v>0</v>
      </c>
      <c r="O28" s="378">
        <f t="shared" si="8"/>
        <v>0</v>
      </c>
      <c r="P28" s="378">
        <f t="shared" si="8"/>
        <v>0</v>
      </c>
      <c r="Q28" s="378">
        <f t="shared" si="8"/>
        <v>0</v>
      </c>
    </row>
    <row r="29" spans="1:17" s="30" customFormat="1" ht="12.75">
      <c r="A29" s="24"/>
      <c r="B29" s="25"/>
      <c r="C29" s="267">
        <v>1</v>
      </c>
      <c r="D29" s="131" t="s">
        <v>42</v>
      </c>
      <c r="E29" s="27">
        <v>100</v>
      </c>
      <c r="F29" s="27"/>
      <c r="G29" s="27" t="s">
        <v>29</v>
      </c>
      <c r="H29" s="27" t="s">
        <v>29</v>
      </c>
      <c r="I29" s="26">
        <v>1000</v>
      </c>
      <c r="J29" s="28"/>
      <c r="K29" s="29"/>
      <c r="L29" s="379">
        <f>E29*$K29/1000000</f>
        <v>0</v>
      </c>
      <c r="M29" s="379"/>
      <c r="N29" s="379"/>
      <c r="O29" s="379"/>
      <c r="P29" s="379">
        <f aca="true" t="shared" si="9" ref="P29:Q31">I29*$K29/1000000</f>
        <v>0</v>
      </c>
      <c r="Q29" s="379">
        <f t="shared" si="9"/>
        <v>0</v>
      </c>
    </row>
    <row r="30" spans="1:17" s="30" customFormat="1" ht="12.75">
      <c r="A30" s="24"/>
      <c r="B30" s="25"/>
      <c r="C30" s="267">
        <v>2</v>
      </c>
      <c r="D30" s="27" t="s">
        <v>365</v>
      </c>
      <c r="E30" s="27">
        <v>10</v>
      </c>
      <c r="F30" s="27"/>
      <c r="G30" s="27" t="s">
        <v>29</v>
      </c>
      <c r="H30" s="27" t="s">
        <v>29</v>
      </c>
      <c r="I30" s="27">
        <v>10</v>
      </c>
      <c r="J30" s="28"/>
      <c r="K30" s="29"/>
      <c r="L30" s="379">
        <f>E30*$K30/1000000</f>
        <v>0</v>
      </c>
      <c r="M30" s="379"/>
      <c r="N30" s="379"/>
      <c r="O30" s="379"/>
      <c r="P30" s="379">
        <f t="shared" si="9"/>
        <v>0</v>
      </c>
      <c r="Q30" s="379">
        <f t="shared" si="9"/>
        <v>0</v>
      </c>
    </row>
    <row r="31" spans="1:17" s="30" customFormat="1" ht="12.75">
      <c r="A31" s="24"/>
      <c r="B31" s="31"/>
      <c r="C31" s="342">
        <v>3</v>
      </c>
      <c r="D31" s="752" t="s">
        <v>367</v>
      </c>
      <c r="E31" s="32">
        <v>1</v>
      </c>
      <c r="F31" s="32"/>
      <c r="G31" s="32" t="s">
        <v>29</v>
      </c>
      <c r="H31" s="32" t="s">
        <v>29</v>
      </c>
      <c r="I31" s="32">
        <v>0.2</v>
      </c>
      <c r="J31" s="33"/>
      <c r="K31" s="34"/>
      <c r="L31" s="380">
        <f>E31*$K31/1000000</f>
        <v>0</v>
      </c>
      <c r="M31" s="380"/>
      <c r="N31" s="380"/>
      <c r="O31" s="380"/>
      <c r="P31" s="380">
        <f t="shared" si="9"/>
        <v>0</v>
      </c>
      <c r="Q31" s="380">
        <f t="shared" si="9"/>
        <v>0</v>
      </c>
    </row>
    <row r="32" spans="1:17" s="9" customFormat="1" ht="12.75">
      <c r="A32" s="19"/>
      <c r="B32" s="20" t="s">
        <v>45</v>
      </c>
      <c r="C32" s="341"/>
      <c r="D32" s="21" t="s">
        <v>46</v>
      </c>
      <c r="E32" s="21"/>
      <c r="F32" s="21"/>
      <c r="G32" s="21"/>
      <c r="H32" s="21"/>
      <c r="I32" s="21"/>
      <c r="J32" s="22"/>
      <c r="K32" s="23">
        <f aca="true" t="shared" si="10" ref="K32:Q32">K33+K34+K35</f>
        <v>0</v>
      </c>
      <c r="L32" s="378">
        <f t="shared" si="10"/>
        <v>0</v>
      </c>
      <c r="M32" s="378">
        <f t="shared" si="10"/>
        <v>0</v>
      </c>
      <c r="N32" s="378">
        <f t="shared" si="10"/>
        <v>0</v>
      </c>
      <c r="O32" s="378">
        <f t="shared" si="10"/>
        <v>0</v>
      </c>
      <c r="P32" s="378">
        <f t="shared" si="10"/>
        <v>0</v>
      </c>
      <c r="Q32" s="378">
        <f t="shared" si="10"/>
        <v>0</v>
      </c>
    </row>
    <row r="33" spans="1:17" s="30" customFormat="1" ht="12.75">
      <c r="A33" s="24"/>
      <c r="B33" s="25"/>
      <c r="C33" s="267">
        <v>1</v>
      </c>
      <c r="D33" s="131" t="s">
        <v>42</v>
      </c>
      <c r="E33" s="27">
        <v>500</v>
      </c>
      <c r="F33" s="27"/>
      <c r="G33" s="27" t="s">
        <v>29</v>
      </c>
      <c r="H33" s="27" t="s">
        <v>29</v>
      </c>
      <c r="I33" s="27" t="s">
        <v>37</v>
      </c>
      <c r="J33" s="28" t="s">
        <v>37</v>
      </c>
      <c r="K33" s="29"/>
      <c r="L33" s="379">
        <f>E33*$K33/1000000</f>
        <v>0</v>
      </c>
      <c r="M33" s="379"/>
      <c r="N33" s="379"/>
      <c r="O33" s="379"/>
      <c r="P33" s="379"/>
      <c r="Q33" s="379"/>
    </row>
    <row r="34" spans="1:17" s="30" customFormat="1" ht="12.75">
      <c r="A34" s="24"/>
      <c r="B34" s="25"/>
      <c r="C34" s="267">
        <v>2</v>
      </c>
      <c r="D34" s="27" t="s">
        <v>365</v>
      </c>
      <c r="E34" s="27">
        <v>50</v>
      </c>
      <c r="F34" s="27"/>
      <c r="G34" s="27" t="s">
        <v>29</v>
      </c>
      <c r="H34" s="27" t="s">
        <v>29</v>
      </c>
      <c r="I34" s="27" t="s">
        <v>37</v>
      </c>
      <c r="J34" s="28" t="s">
        <v>37</v>
      </c>
      <c r="K34" s="29"/>
      <c r="L34" s="379">
        <f>E34*$K34/1000000</f>
        <v>0</v>
      </c>
      <c r="M34" s="379"/>
      <c r="N34" s="379"/>
      <c r="O34" s="379"/>
      <c r="P34" s="379"/>
      <c r="Q34" s="379"/>
    </row>
    <row r="35" spans="1:17" s="30" customFormat="1" ht="12.75">
      <c r="A35" s="42"/>
      <c r="B35" s="43"/>
      <c r="C35" s="344">
        <v>3</v>
      </c>
      <c r="D35" s="752" t="s">
        <v>367</v>
      </c>
      <c r="E35" s="44">
        <v>5</v>
      </c>
      <c r="F35" s="44"/>
      <c r="G35" s="44" t="s">
        <v>29</v>
      </c>
      <c r="H35" s="45" t="s">
        <v>29</v>
      </c>
      <c r="I35" s="44" t="s">
        <v>37</v>
      </c>
      <c r="J35" s="46" t="s">
        <v>37</v>
      </c>
      <c r="K35" s="47"/>
      <c r="L35" s="382">
        <f>E35*K35/1000000</f>
        <v>0</v>
      </c>
      <c r="M35" s="382"/>
      <c r="N35" s="382"/>
      <c r="O35" s="382"/>
      <c r="P35" s="379"/>
      <c r="Q35" s="379"/>
    </row>
    <row r="36" spans="1:17" ht="13.5" thickBot="1">
      <c r="A36" s="48">
        <v>1</v>
      </c>
      <c r="B36" s="49"/>
      <c r="C36" s="269"/>
      <c r="D36" s="50" t="s">
        <v>7</v>
      </c>
      <c r="E36" s="50"/>
      <c r="F36" s="50"/>
      <c r="G36" s="50"/>
      <c r="H36" s="50"/>
      <c r="I36" s="50"/>
      <c r="J36" s="51"/>
      <c r="K36" s="52"/>
      <c r="L36" s="383">
        <f aca="true" t="shared" si="11" ref="L36:Q36">L5+L10+L15+L20+L24+L28+L32</f>
        <v>0</v>
      </c>
      <c r="M36" s="383">
        <f t="shared" si="11"/>
        <v>0</v>
      </c>
      <c r="N36" s="383">
        <f t="shared" si="11"/>
        <v>0</v>
      </c>
      <c r="O36" s="383">
        <f t="shared" si="11"/>
        <v>0</v>
      </c>
      <c r="P36" s="383">
        <f t="shared" si="11"/>
        <v>0</v>
      </c>
      <c r="Q36" s="383">
        <f t="shared" si="11"/>
        <v>0</v>
      </c>
    </row>
    <row r="37" spans="16:17" ht="12.75">
      <c r="P37" s="1064">
        <f>P36+Q36</f>
        <v>0</v>
      </c>
      <c r="Q37" s="1065"/>
    </row>
    <row r="38" spans="3:4" ht="12.75">
      <c r="C38" s="345" t="s">
        <v>358</v>
      </c>
      <c r="D38" s="1" t="s">
        <v>357</v>
      </c>
    </row>
  </sheetData>
  <sheetProtection/>
  <mergeCells count="4">
    <mergeCell ref="E1:J1"/>
    <mergeCell ref="L1:Q1"/>
    <mergeCell ref="I2:J2"/>
    <mergeCell ref="P37:Q37"/>
  </mergeCells>
  <printOptions/>
  <pageMargins left="0.25" right="0.25" top="0.75" bottom="0.6" header="0.2423611111111111" footer="0.22569444444444445"/>
  <pageSetup horizontalDpi="300" verticalDpi="300" orientation="landscape" paperSize="9" scale="78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D59" sqref="D59"/>
    </sheetView>
  </sheetViews>
  <sheetFormatPr defaultColWidth="12" defaultRowHeight="12.75"/>
  <cols>
    <col min="1" max="1" width="6.66015625" style="0" customWidth="1"/>
    <col min="2" max="2" width="5.66015625" style="0" customWidth="1"/>
    <col min="3" max="3" width="7.66015625" style="0" customWidth="1"/>
    <col min="4" max="4" width="45.83203125" style="1" customWidth="1"/>
    <col min="5" max="5" width="8.33203125" style="0" customWidth="1"/>
    <col min="6" max="6" width="7.83203125" style="0" customWidth="1"/>
    <col min="7" max="7" width="6.33203125" style="0" customWidth="1"/>
    <col min="8" max="8" width="9.66015625" style="0" customWidth="1"/>
    <col min="9" max="9" width="10" style="0" customWidth="1"/>
    <col min="10" max="10" width="16" style="0" customWidth="1"/>
    <col min="11" max="11" width="14.66015625" style="428" customWidth="1"/>
    <col min="12" max="13" width="15.33203125" style="428" customWidth="1"/>
    <col min="14" max="14" width="15" style="428" customWidth="1"/>
    <col min="15" max="15" width="17.66015625" style="428" customWidth="1"/>
  </cols>
  <sheetData>
    <row r="1" spans="1:15" s="30" customFormat="1" ht="13.5" thickBot="1">
      <c r="A1" s="404"/>
      <c r="B1" s="404"/>
      <c r="C1" s="401"/>
      <c r="D1" s="402" t="s">
        <v>225</v>
      </c>
      <c r="E1" s="1066" t="s">
        <v>18</v>
      </c>
      <c r="F1" s="1067"/>
      <c r="G1" s="1067"/>
      <c r="H1" s="1067"/>
      <c r="I1" s="1068"/>
      <c r="J1" s="397" t="s">
        <v>19</v>
      </c>
      <c r="K1" s="1069" t="s">
        <v>20</v>
      </c>
      <c r="L1" s="1070"/>
      <c r="M1" s="1070"/>
      <c r="N1" s="1070"/>
      <c r="O1" s="1071"/>
    </row>
    <row r="2" spans="1:15" s="30" customFormat="1" ht="26.25" thickBot="1">
      <c r="A2" s="405" t="s">
        <v>226</v>
      </c>
      <c r="B2" s="405" t="s">
        <v>23</v>
      </c>
      <c r="C2" s="393" t="s">
        <v>24</v>
      </c>
      <c r="D2" s="403"/>
      <c r="E2" s="393" t="s">
        <v>2</v>
      </c>
      <c r="F2" s="394" t="s">
        <v>3</v>
      </c>
      <c r="G2" s="394" t="s">
        <v>4</v>
      </c>
      <c r="H2" s="395" t="s">
        <v>5</v>
      </c>
      <c r="I2" s="396" t="s">
        <v>6</v>
      </c>
      <c r="J2" s="398" t="s">
        <v>21</v>
      </c>
      <c r="K2" s="419" t="s">
        <v>22</v>
      </c>
      <c r="L2" s="419" t="s">
        <v>22</v>
      </c>
      <c r="M2" s="419" t="s">
        <v>22</v>
      </c>
      <c r="N2" s="419" t="s">
        <v>22</v>
      </c>
      <c r="O2" s="420" t="s">
        <v>22</v>
      </c>
    </row>
    <row r="3" spans="1:15" s="30" customFormat="1" ht="13.5" thickBot="1">
      <c r="A3" s="406">
        <v>2</v>
      </c>
      <c r="B3" s="311"/>
      <c r="C3" s="392"/>
      <c r="D3" s="400" t="s">
        <v>47</v>
      </c>
      <c r="E3" s="311"/>
      <c r="F3" s="392"/>
      <c r="G3" s="392"/>
      <c r="H3" s="392"/>
      <c r="I3" s="392"/>
      <c r="J3" s="399"/>
      <c r="K3" s="421" t="s">
        <v>2</v>
      </c>
      <c r="L3" s="421" t="s">
        <v>3</v>
      </c>
      <c r="M3" s="421" t="s">
        <v>4</v>
      </c>
      <c r="N3" s="421" t="s">
        <v>5</v>
      </c>
      <c r="O3" s="421" t="s">
        <v>6</v>
      </c>
    </row>
    <row r="4" spans="1:15" s="30" customFormat="1" ht="12.75">
      <c r="A4" s="56"/>
      <c r="B4" s="57" t="s">
        <v>27</v>
      </c>
      <c r="C4" s="58"/>
      <c r="D4" s="265" t="s">
        <v>48</v>
      </c>
      <c r="E4" s="59"/>
      <c r="F4" s="60"/>
      <c r="G4" s="60"/>
      <c r="H4" s="60"/>
      <c r="I4" s="61"/>
      <c r="J4" s="62">
        <f aca="true" t="shared" si="0" ref="J4:O4">J5+J6+J7</f>
        <v>0</v>
      </c>
      <c r="K4" s="422">
        <f t="shared" si="0"/>
        <v>0</v>
      </c>
      <c r="L4" s="422">
        <f t="shared" si="0"/>
        <v>0</v>
      </c>
      <c r="M4" s="422">
        <f t="shared" si="0"/>
        <v>0</v>
      </c>
      <c r="N4" s="422">
        <f t="shared" si="0"/>
        <v>0</v>
      </c>
      <c r="O4" s="422">
        <f t="shared" si="0"/>
        <v>0</v>
      </c>
    </row>
    <row r="5" spans="1:15" s="30" customFormat="1" ht="25.5">
      <c r="A5" s="56"/>
      <c r="B5" s="58"/>
      <c r="C5" s="63">
        <v>1</v>
      </c>
      <c r="D5" s="755" t="s">
        <v>368</v>
      </c>
      <c r="E5" s="82">
        <v>20</v>
      </c>
      <c r="F5" s="83" t="s">
        <v>37</v>
      </c>
      <c r="G5" s="83" t="s">
        <v>37</v>
      </c>
      <c r="H5" s="83" t="s">
        <v>37</v>
      </c>
      <c r="I5" s="84">
        <v>0.003</v>
      </c>
      <c r="J5" s="65"/>
      <c r="K5" s="423">
        <f>E5*$J5/1000000</f>
        <v>0</v>
      </c>
      <c r="L5" s="423"/>
      <c r="M5" s="423"/>
      <c r="N5" s="423"/>
      <c r="O5" s="423">
        <f>I5*$J5/1000000</f>
        <v>0</v>
      </c>
    </row>
    <row r="6" spans="1:15" s="30" customFormat="1" ht="12.75">
      <c r="A6" s="56"/>
      <c r="B6" s="58"/>
      <c r="C6" s="63">
        <v>2</v>
      </c>
      <c r="D6" s="387" t="s">
        <v>369</v>
      </c>
      <c r="E6" s="82">
        <v>5</v>
      </c>
      <c r="F6" s="83" t="s">
        <v>37</v>
      </c>
      <c r="G6" s="83" t="s">
        <v>37</v>
      </c>
      <c r="H6" s="83" t="s">
        <v>37</v>
      </c>
      <c r="I6" s="756">
        <v>1</v>
      </c>
      <c r="J6" s="65"/>
      <c r="K6" s="423">
        <f>E6*$J6/1000000</f>
        <v>0</v>
      </c>
      <c r="L6" s="423"/>
      <c r="M6" s="423"/>
      <c r="N6" s="423"/>
      <c r="O6" s="423">
        <f>I6*$J6/1000000</f>
        <v>0</v>
      </c>
    </row>
    <row r="7" spans="1:15" s="30" customFormat="1" ht="12.75">
      <c r="A7" s="66"/>
      <c r="B7" s="67"/>
      <c r="C7" s="68">
        <v>3</v>
      </c>
      <c r="D7" s="96" t="s">
        <v>49</v>
      </c>
      <c r="E7" s="89">
        <v>0.3</v>
      </c>
      <c r="F7" s="90" t="s">
        <v>37</v>
      </c>
      <c r="G7" s="90" t="s">
        <v>37</v>
      </c>
      <c r="H7" s="90" t="s">
        <v>37</v>
      </c>
      <c r="I7" s="757">
        <v>2</v>
      </c>
      <c r="J7" s="71"/>
      <c r="K7" s="424">
        <f>E7*$J7/1000000</f>
        <v>0</v>
      </c>
      <c r="L7" s="424"/>
      <c r="M7" s="424"/>
      <c r="N7" s="424"/>
      <c r="O7" s="424">
        <f>I7*$J7/1000000</f>
        <v>0</v>
      </c>
    </row>
    <row r="8" spans="1:15" s="30" customFormat="1" ht="12.75">
      <c r="A8" s="56"/>
      <c r="B8" s="72" t="s">
        <v>33</v>
      </c>
      <c r="C8" s="63"/>
      <c r="D8" s="81" t="s">
        <v>50</v>
      </c>
      <c r="E8" s="82"/>
      <c r="F8" s="83"/>
      <c r="G8" s="83"/>
      <c r="H8" s="83"/>
      <c r="I8" s="84"/>
      <c r="J8" s="62">
        <f aca="true" t="shared" si="1" ref="J8:O8">J9+J10</f>
        <v>0</v>
      </c>
      <c r="K8" s="422">
        <f t="shared" si="1"/>
        <v>0</v>
      </c>
      <c r="L8" s="422">
        <f t="shared" si="1"/>
        <v>0</v>
      </c>
      <c r="M8" s="422">
        <f t="shared" si="1"/>
        <v>0</v>
      </c>
      <c r="N8" s="422">
        <f t="shared" si="1"/>
        <v>0</v>
      </c>
      <c r="O8" s="422">
        <f t="shared" si="1"/>
        <v>0</v>
      </c>
    </row>
    <row r="9" spans="1:15" s="30" customFormat="1" ht="12.75">
      <c r="A9" s="56"/>
      <c r="B9" s="58"/>
      <c r="C9" s="63">
        <v>1</v>
      </c>
      <c r="D9" s="758" t="s">
        <v>51</v>
      </c>
      <c r="E9" s="83">
        <v>3</v>
      </c>
      <c r="F9" s="82">
        <v>0.06</v>
      </c>
      <c r="G9" s="83" t="s">
        <v>37</v>
      </c>
      <c r="H9" s="83" t="s">
        <v>37</v>
      </c>
      <c r="I9" s="84" t="s">
        <v>37</v>
      </c>
      <c r="J9" s="65"/>
      <c r="K9" s="423">
        <f>E9*$J9/1000000</f>
        <v>0</v>
      </c>
      <c r="L9" s="423">
        <f>F9*$K9/1000000</f>
        <v>0</v>
      </c>
      <c r="M9" s="423"/>
      <c r="N9" s="423"/>
      <c r="O9" s="423"/>
    </row>
    <row r="10" spans="1:15" s="30" customFormat="1" ht="12.75">
      <c r="A10" s="66"/>
      <c r="B10" s="67"/>
      <c r="C10" s="68">
        <v>2</v>
      </c>
      <c r="D10" s="759" t="s">
        <v>52</v>
      </c>
      <c r="E10" s="760">
        <v>0.03</v>
      </c>
      <c r="F10" s="89">
        <v>0.06</v>
      </c>
      <c r="G10" s="90" t="s">
        <v>37</v>
      </c>
      <c r="H10" s="90" t="s">
        <v>37</v>
      </c>
      <c r="I10" s="98" t="s">
        <v>37</v>
      </c>
      <c r="J10" s="71"/>
      <c r="K10" s="424">
        <f>E10*$J10/1000000</f>
        <v>0</v>
      </c>
      <c r="L10" s="424">
        <f>F10*$K10/1000000</f>
        <v>0</v>
      </c>
      <c r="M10" s="424"/>
      <c r="N10" s="424"/>
      <c r="O10" s="424"/>
    </row>
    <row r="11" spans="1:15" s="30" customFormat="1" ht="25.5">
      <c r="A11" s="56"/>
      <c r="B11" s="72" t="s">
        <v>35</v>
      </c>
      <c r="C11" s="63"/>
      <c r="D11" s="81" t="s">
        <v>53</v>
      </c>
      <c r="E11" s="82"/>
      <c r="F11" s="83"/>
      <c r="G11" s="83"/>
      <c r="H11" s="83"/>
      <c r="I11" s="84"/>
      <c r="J11" s="62">
        <f aca="true" t="shared" si="2" ref="J11:O11">J12+J17</f>
        <v>0</v>
      </c>
      <c r="K11" s="422">
        <f t="shared" si="2"/>
        <v>0</v>
      </c>
      <c r="L11" s="422">
        <f t="shared" si="2"/>
        <v>0</v>
      </c>
      <c r="M11" s="422">
        <f t="shared" si="2"/>
        <v>0</v>
      </c>
      <c r="N11" s="422">
        <f t="shared" si="2"/>
        <v>0</v>
      </c>
      <c r="O11" s="422">
        <f t="shared" si="2"/>
        <v>0</v>
      </c>
    </row>
    <row r="12" spans="1:15" s="30" customFormat="1" ht="12.75">
      <c r="A12" s="56"/>
      <c r="B12" s="72"/>
      <c r="C12" s="63"/>
      <c r="D12" s="81" t="s">
        <v>54</v>
      </c>
      <c r="E12" s="82"/>
      <c r="F12" s="83"/>
      <c r="G12" s="83"/>
      <c r="H12" s="83"/>
      <c r="I12" s="84"/>
      <c r="J12" s="74">
        <f aca="true" t="shared" si="3" ref="J12:O12">J13+J14+J15+J16</f>
        <v>0</v>
      </c>
      <c r="K12" s="430">
        <f t="shared" si="3"/>
        <v>0</v>
      </c>
      <c r="L12" s="430">
        <f t="shared" si="3"/>
        <v>0</v>
      </c>
      <c r="M12" s="430">
        <f t="shared" si="3"/>
        <v>0</v>
      </c>
      <c r="N12" s="430">
        <f t="shared" si="3"/>
        <v>0</v>
      </c>
      <c r="O12" s="430">
        <f t="shared" si="3"/>
        <v>0</v>
      </c>
    </row>
    <row r="13" spans="1:15" s="30" customFormat="1" ht="25.5">
      <c r="A13" s="56"/>
      <c r="B13" s="58"/>
      <c r="C13" s="63">
        <v>1</v>
      </c>
      <c r="D13" s="104" t="s">
        <v>55</v>
      </c>
      <c r="E13" s="82">
        <v>10</v>
      </c>
      <c r="F13" s="83" t="s">
        <v>37</v>
      </c>
      <c r="G13" s="761" t="s">
        <v>29</v>
      </c>
      <c r="H13" s="83" t="s">
        <v>29</v>
      </c>
      <c r="I13" s="84">
        <v>15</v>
      </c>
      <c r="J13" s="65"/>
      <c r="K13" s="423">
        <f>E13*$J13/1000000</f>
        <v>0</v>
      </c>
      <c r="L13" s="423"/>
      <c r="M13" s="423"/>
      <c r="N13" s="423"/>
      <c r="O13" s="423">
        <f>I13*$J13/1000000</f>
        <v>0</v>
      </c>
    </row>
    <row r="14" spans="1:15" s="30" customFormat="1" ht="25.5">
      <c r="A14" s="56"/>
      <c r="B14" s="58"/>
      <c r="C14" s="63">
        <v>2</v>
      </c>
      <c r="D14" s="762" t="s">
        <v>56</v>
      </c>
      <c r="E14" s="82">
        <v>3</v>
      </c>
      <c r="F14" s="83" t="s">
        <v>37</v>
      </c>
      <c r="G14" s="761" t="s">
        <v>29</v>
      </c>
      <c r="H14" s="83" t="s">
        <v>29</v>
      </c>
      <c r="I14" s="84">
        <v>15</v>
      </c>
      <c r="J14" s="65"/>
      <c r="K14" s="423">
        <f>E14*$J14/1000000</f>
        <v>0</v>
      </c>
      <c r="L14" s="423"/>
      <c r="M14" s="423"/>
      <c r="N14" s="423"/>
      <c r="O14" s="423">
        <f>I14*$J14/1000000</f>
        <v>0</v>
      </c>
    </row>
    <row r="15" spans="1:15" s="30" customFormat="1" ht="38.25">
      <c r="A15" s="56"/>
      <c r="B15" s="58"/>
      <c r="C15" s="63">
        <v>3</v>
      </c>
      <c r="D15" s="762" t="s">
        <v>232</v>
      </c>
      <c r="E15" s="82">
        <v>0.1</v>
      </c>
      <c r="F15" s="83" t="s">
        <v>37</v>
      </c>
      <c r="G15" s="761" t="s">
        <v>29</v>
      </c>
      <c r="H15" s="83" t="s">
        <v>29</v>
      </c>
      <c r="I15" s="756">
        <v>0.1</v>
      </c>
      <c r="J15" s="65"/>
      <c r="K15" s="423">
        <f>E15*$J15/1000000</f>
        <v>0</v>
      </c>
      <c r="L15" s="423"/>
      <c r="M15" s="423"/>
      <c r="N15" s="423"/>
      <c r="O15" s="423">
        <f>I15*$J15/1000000</f>
        <v>0</v>
      </c>
    </row>
    <row r="16" spans="1:15" s="30" customFormat="1" ht="12.75">
      <c r="A16" s="66"/>
      <c r="B16" s="67"/>
      <c r="C16" s="68">
        <v>4</v>
      </c>
      <c r="D16" s="389" t="s">
        <v>57</v>
      </c>
      <c r="E16" s="89">
        <v>0.01</v>
      </c>
      <c r="F16" s="128" t="s">
        <v>37</v>
      </c>
      <c r="G16" s="763" t="s">
        <v>29</v>
      </c>
      <c r="H16" s="89" t="s">
        <v>29</v>
      </c>
      <c r="I16" s="764" t="s">
        <v>37</v>
      </c>
      <c r="J16" s="75"/>
      <c r="K16" s="424">
        <f>E16*$J16/1000000</f>
        <v>0</v>
      </c>
      <c r="L16" s="425"/>
      <c r="M16" s="426"/>
      <c r="N16" s="425"/>
      <c r="O16" s="425"/>
    </row>
    <row r="17" spans="1:15" s="30" customFormat="1" ht="13.5">
      <c r="A17" s="56"/>
      <c r="B17" s="72"/>
      <c r="C17" s="63"/>
      <c r="D17" s="81" t="s">
        <v>58</v>
      </c>
      <c r="E17" s="82"/>
      <c r="F17" s="83"/>
      <c r="G17" s="83"/>
      <c r="H17" s="83"/>
      <c r="I17" s="84"/>
      <c r="J17" s="76">
        <f aca="true" t="shared" si="4" ref="J17:O17">J18+J19+J20+J21</f>
        <v>0</v>
      </c>
      <c r="K17" s="429">
        <f t="shared" si="4"/>
        <v>0</v>
      </c>
      <c r="L17" s="429">
        <f t="shared" si="4"/>
        <v>0</v>
      </c>
      <c r="M17" s="429">
        <f t="shared" si="4"/>
        <v>0</v>
      </c>
      <c r="N17" s="429">
        <f t="shared" si="4"/>
        <v>0</v>
      </c>
      <c r="O17" s="429">
        <f t="shared" si="4"/>
        <v>0</v>
      </c>
    </row>
    <row r="18" spans="1:15" s="30" customFormat="1" ht="25.5">
      <c r="A18" s="56"/>
      <c r="B18" s="58"/>
      <c r="C18" s="63">
        <v>1</v>
      </c>
      <c r="D18" s="755" t="s">
        <v>59</v>
      </c>
      <c r="E18" s="82">
        <v>10</v>
      </c>
      <c r="F18" s="83" t="s">
        <v>37</v>
      </c>
      <c r="G18" s="761" t="s">
        <v>29</v>
      </c>
      <c r="H18" s="83" t="s">
        <v>29</v>
      </c>
      <c r="I18" s="84" t="s">
        <v>37</v>
      </c>
      <c r="J18" s="77"/>
      <c r="K18" s="423">
        <f>E18*$J18/1000000</f>
        <v>0</v>
      </c>
      <c r="L18" s="423"/>
      <c r="M18" s="423"/>
      <c r="N18" s="423"/>
      <c r="O18" s="423"/>
    </row>
    <row r="19" spans="1:15" s="30" customFormat="1" ht="12.75">
      <c r="A19" s="56"/>
      <c r="B19" s="58"/>
      <c r="C19" s="63">
        <v>2</v>
      </c>
      <c r="D19" s="755" t="s">
        <v>60</v>
      </c>
      <c r="E19" s="82">
        <v>4.3</v>
      </c>
      <c r="F19" s="83" t="s">
        <v>37</v>
      </c>
      <c r="G19" s="761" t="s">
        <v>29</v>
      </c>
      <c r="H19" s="83" t="s">
        <v>29</v>
      </c>
      <c r="I19" s="84">
        <v>0.2</v>
      </c>
      <c r="J19" s="77"/>
      <c r="K19" s="423">
        <f>E19*$J19/1000000</f>
        <v>0</v>
      </c>
      <c r="L19" s="423"/>
      <c r="M19" s="423"/>
      <c r="N19" s="423"/>
      <c r="O19" s="423">
        <f>I19*$J19/1000000</f>
        <v>0</v>
      </c>
    </row>
    <row r="20" spans="1:15" s="30" customFormat="1" ht="12.75">
      <c r="A20" s="56"/>
      <c r="B20" s="58"/>
      <c r="C20" s="63">
        <v>3</v>
      </c>
      <c r="D20" s="755" t="s">
        <v>61</v>
      </c>
      <c r="E20" s="82">
        <v>1</v>
      </c>
      <c r="F20" s="83" t="s">
        <v>37</v>
      </c>
      <c r="G20" s="761" t="s">
        <v>29</v>
      </c>
      <c r="H20" s="83" t="s">
        <v>29</v>
      </c>
      <c r="I20" s="84">
        <v>8</v>
      </c>
      <c r="J20" s="77"/>
      <c r="K20" s="423">
        <f>E20*$J20/1000000</f>
        <v>0</v>
      </c>
      <c r="L20" s="423"/>
      <c r="M20" s="423"/>
      <c r="N20" s="423"/>
      <c r="O20" s="423">
        <f>I20*$J20/1000000</f>
        <v>0</v>
      </c>
    </row>
    <row r="21" spans="1:15" s="30" customFormat="1" ht="25.5">
      <c r="A21" s="56"/>
      <c r="B21" s="58"/>
      <c r="C21" s="63">
        <v>4</v>
      </c>
      <c r="D21" s="755" t="s">
        <v>62</v>
      </c>
      <c r="E21" s="89">
        <v>0.03</v>
      </c>
      <c r="F21" s="90" t="s">
        <v>37</v>
      </c>
      <c r="G21" s="763" t="s">
        <v>29</v>
      </c>
      <c r="H21" s="90" t="s">
        <v>29</v>
      </c>
      <c r="I21" s="98">
        <v>0.5</v>
      </c>
      <c r="J21" s="78"/>
      <c r="K21" s="424">
        <f>E21*$J21/1000000</f>
        <v>0</v>
      </c>
      <c r="L21" s="424"/>
      <c r="M21" s="424"/>
      <c r="N21" s="424"/>
      <c r="O21" s="424">
        <f>I21*$J21/1000000</f>
        <v>0</v>
      </c>
    </row>
    <row r="22" spans="1:15" s="30" customFormat="1" ht="12.75">
      <c r="A22" s="409"/>
      <c r="B22" s="410"/>
      <c r="C22" s="411"/>
      <c r="D22" s="412" t="s">
        <v>63</v>
      </c>
      <c r="E22" s="407"/>
      <c r="F22" s="83"/>
      <c r="G22" s="83"/>
      <c r="H22" s="83"/>
      <c r="I22" s="84"/>
      <c r="J22" s="62">
        <f aca="true" t="shared" si="5" ref="J22:O22">J23+J24+J25</f>
        <v>0</v>
      </c>
      <c r="K22" s="422">
        <f t="shared" si="5"/>
        <v>0</v>
      </c>
      <c r="L22" s="422">
        <f t="shared" si="5"/>
        <v>0</v>
      </c>
      <c r="M22" s="422">
        <f t="shared" si="5"/>
        <v>0</v>
      </c>
      <c r="N22" s="422">
        <f t="shared" si="5"/>
        <v>0</v>
      </c>
      <c r="O22" s="422">
        <f t="shared" si="5"/>
        <v>0</v>
      </c>
    </row>
    <row r="23" spans="1:15" s="30" customFormat="1" ht="12.75">
      <c r="A23" s="413"/>
      <c r="B23" s="79"/>
      <c r="C23" s="80">
        <v>1</v>
      </c>
      <c r="D23" s="414" t="s">
        <v>64</v>
      </c>
      <c r="E23" s="407">
        <v>0.06</v>
      </c>
      <c r="F23" s="83" t="s">
        <v>29</v>
      </c>
      <c r="G23" s="83" t="s">
        <v>29</v>
      </c>
      <c r="H23" s="83" t="s">
        <v>29</v>
      </c>
      <c r="I23" s="765">
        <v>0.01</v>
      </c>
      <c r="J23" s="77"/>
      <c r="K23" s="423">
        <f>E23*$J23/1000000</f>
        <v>0</v>
      </c>
      <c r="L23" s="423"/>
      <c r="M23" s="423"/>
      <c r="N23" s="423"/>
      <c r="O23" s="423">
        <f>I23*$J23/1000000</f>
        <v>0</v>
      </c>
    </row>
    <row r="24" spans="1:15" s="30" customFormat="1" ht="12.75">
      <c r="A24" s="413"/>
      <c r="B24" s="79"/>
      <c r="C24" s="80">
        <v>2</v>
      </c>
      <c r="D24" s="414" t="s">
        <v>65</v>
      </c>
      <c r="E24" s="407">
        <v>0.05</v>
      </c>
      <c r="F24" s="83" t="s">
        <v>29</v>
      </c>
      <c r="G24" s="83" t="s">
        <v>29</v>
      </c>
      <c r="H24" s="83" t="s">
        <v>29</v>
      </c>
      <c r="I24" s="766">
        <v>2</v>
      </c>
      <c r="J24" s="77"/>
      <c r="K24" s="423">
        <f>E24*$J24/1000000</f>
        <v>0</v>
      </c>
      <c r="L24" s="423"/>
      <c r="M24" s="423"/>
      <c r="N24" s="423"/>
      <c r="O24" s="753">
        <f>I24*$J24/1000000</f>
        <v>0</v>
      </c>
    </row>
    <row r="25" spans="1:15" s="30" customFormat="1" ht="12.75">
      <c r="A25" s="415"/>
      <c r="B25" s="416"/>
      <c r="C25" s="417">
        <v>3</v>
      </c>
      <c r="D25" s="418" t="s">
        <v>66</v>
      </c>
      <c r="E25" s="408">
        <v>0.02</v>
      </c>
      <c r="F25" s="90" t="s">
        <v>29</v>
      </c>
      <c r="G25" s="90" t="s">
        <v>29</v>
      </c>
      <c r="H25" s="90" t="s">
        <v>29</v>
      </c>
      <c r="I25" s="767">
        <v>1</v>
      </c>
      <c r="J25" s="78"/>
      <c r="K25" s="424">
        <f>E25*$J25/1000000</f>
        <v>0</v>
      </c>
      <c r="L25" s="424"/>
      <c r="M25" s="424"/>
      <c r="N25" s="424"/>
      <c r="O25" s="424">
        <f>I25*$J25/1000000</f>
        <v>0</v>
      </c>
    </row>
    <row r="26" spans="1:15" s="30" customFormat="1" ht="12.75">
      <c r="A26" s="56"/>
      <c r="B26" s="91" t="s">
        <v>38</v>
      </c>
      <c r="C26" s="80"/>
      <c r="D26" s="81" t="s">
        <v>67</v>
      </c>
      <c r="E26" s="82"/>
      <c r="F26" s="83"/>
      <c r="G26" s="83"/>
      <c r="H26" s="83"/>
      <c r="I26" s="84"/>
      <c r="J26" s="62">
        <f aca="true" t="shared" si="6" ref="J26:O26">J27+J28+J29+J30+J31+J32</f>
        <v>0</v>
      </c>
      <c r="K26" s="422">
        <f t="shared" si="6"/>
        <v>0</v>
      </c>
      <c r="L26" s="422">
        <f t="shared" si="6"/>
        <v>0</v>
      </c>
      <c r="M26" s="422">
        <f t="shared" si="6"/>
        <v>0</v>
      </c>
      <c r="N26" s="422">
        <f t="shared" si="6"/>
        <v>0</v>
      </c>
      <c r="O26" s="422">
        <f t="shared" si="6"/>
        <v>0</v>
      </c>
    </row>
    <row r="27" spans="1:15" s="30" customFormat="1" ht="12.75">
      <c r="A27" s="56"/>
      <c r="B27" s="79"/>
      <c r="C27" s="80">
        <v>1</v>
      </c>
      <c r="D27" s="387" t="s">
        <v>68</v>
      </c>
      <c r="E27" s="93">
        <v>800</v>
      </c>
      <c r="F27" s="768">
        <v>0.5</v>
      </c>
      <c r="G27" s="83" t="s">
        <v>29</v>
      </c>
      <c r="H27" s="83" t="s">
        <v>29</v>
      </c>
      <c r="I27" s="84">
        <v>630</v>
      </c>
      <c r="J27" s="94"/>
      <c r="K27" s="423">
        <f aca="true" t="shared" si="7" ref="K27:L31">E27*$J27/1000000</f>
        <v>0</v>
      </c>
      <c r="L27" s="423">
        <f t="shared" si="7"/>
        <v>0</v>
      </c>
      <c r="M27" s="423"/>
      <c r="N27" s="423"/>
      <c r="O27" s="423">
        <f>I27*$J27/1000000</f>
        <v>0</v>
      </c>
    </row>
    <row r="28" spans="1:15" s="30" customFormat="1" ht="12.75">
      <c r="A28" s="56"/>
      <c r="B28" s="79"/>
      <c r="C28" s="80">
        <v>2</v>
      </c>
      <c r="D28" s="387" t="s">
        <v>69</v>
      </c>
      <c r="E28" s="93">
        <v>50</v>
      </c>
      <c r="F28" s="768">
        <v>0.5</v>
      </c>
      <c r="G28" s="83" t="s">
        <v>29</v>
      </c>
      <c r="H28" s="83" t="s">
        <v>29</v>
      </c>
      <c r="I28" s="84">
        <v>630</v>
      </c>
      <c r="J28" s="94"/>
      <c r="K28" s="423">
        <f t="shared" si="7"/>
        <v>0</v>
      </c>
      <c r="L28" s="423">
        <f t="shared" si="7"/>
        <v>0</v>
      </c>
      <c r="M28" s="423"/>
      <c r="N28" s="423"/>
      <c r="O28" s="423">
        <f>I28*$J28/1000000</f>
        <v>0</v>
      </c>
    </row>
    <row r="29" spans="1:15" s="30" customFormat="1" ht="25.5">
      <c r="A29" s="56"/>
      <c r="B29" s="79"/>
      <c r="C29" s="80">
        <v>3</v>
      </c>
      <c r="D29" s="85" t="s">
        <v>70</v>
      </c>
      <c r="E29" s="93">
        <v>5</v>
      </c>
      <c r="F29" s="768">
        <v>0.5</v>
      </c>
      <c r="G29" s="83" t="s">
        <v>29</v>
      </c>
      <c r="H29" s="83" t="s">
        <v>29</v>
      </c>
      <c r="I29" s="84">
        <v>300</v>
      </c>
      <c r="J29" s="94"/>
      <c r="K29" s="423">
        <f t="shared" si="7"/>
        <v>0</v>
      </c>
      <c r="L29" s="423">
        <f t="shared" si="7"/>
        <v>0</v>
      </c>
      <c r="M29" s="423"/>
      <c r="N29" s="423"/>
      <c r="O29" s="423">
        <f>I29*$J29/1000000</f>
        <v>0</v>
      </c>
    </row>
    <row r="30" spans="1:15" s="30" customFormat="1" ht="12.75">
      <c r="A30" s="56"/>
      <c r="B30" s="79"/>
      <c r="C30" s="80">
        <v>4</v>
      </c>
      <c r="D30" s="387" t="s">
        <v>71</v>
      </c>
      <c r="E30" s="95">
        <v>0.03</v>
      </c>
      <c r="F30" s="768">
        <v>0.5</v>
      </c>
      <c r="G30" s="83" t="s">
        <v>29</v>
      </c>
      <c r="H30" s="83" t="s">
        <v>29</v>
      </c>
      <c r="I30" s="84" t="s">
        <v>37</v>
      </c>
      <c r="J30" s="94"/>
      <c r="K30" s="423">
        <f t="shared" si="7"/>
        <v>0</v>
      </c>
      <c r="L30" s="423">
        <f t="shared" si="7"/>
        <v>0</v>
      </c>
      <c r="M30" s="423"/>
      <c r="N30" s="423"/>
      <c r="O30" s="423"/>
    </row>
    <row r="31" spans="1:15" s="30" customFormat="1" ht="25.5">
      <c r="A31" s="56"/>
      <c r="B31" s="79"/>
      <c r="C31" s="80">
        <v>5</v>
      </c>
      <c r="D31" s="85" t="s">
        <v>72</v>
      </c>
      <c r="E31" s="95">
        <v>0.01</v>
      </c>
      <c r="F31" s="768">
        <v>0.5</v>
      </c>
      <c r="G31" s="83" t="s">
        <v>29</v>
      </c>
      <c r="H31" s="83" t="s">
        <v>29</v>
      </c>
      <c r="I31" s="84" t="s">
        <v>37</v>
      </c>
      <c r="J31" s="94"/>
      <c r="K31" s="423">
        <f t="shared" si="7"/>
        <v>0</v>
      </c>
      <c r="L31" s="423">
        <f t="shared" si="7"/>
        <v>0</v>
      </c>
      <c r="M31" s="423"/>
      <c r="N31" s="423"/>
      <c r="O31" s="423"/>
    </row>
    <row r="32" spans="1:15" s="30" customFormat="1" ht="25.5">
      <c r="A32" s="66"/>
      <c r="B32" s="87"/>
      <c r="C32" s="88">
        <v>6</v>
      </c>
      <c r="D32" s="96" t="s">
        <v>73</v>
      </c>
      <c r="E32" s="97" t="s">
        <v>37</v>
      </c>
      <c r="F32" s="769">
        <v>0.5</v>
      </c>
      <c r="G32" s="90" t="s">
        <v>29</v>
      </c>
      <c r="H32" s="90" t="s">
        <v>29</v>
      </c>
      <c r="I32" s="98" t="s">
        <v>29</v>
      </c>
      <c r="J32" s="99"/>
      <c r="K32" s="424"/>
      <c r="L32" s="754">
        <f>F32*$J32/1000000</f>
        <v>0</v>
      </c>
      <c r="M32" s="424"/>
      <c r="N32" s="424"/>
      <c r="O32" s="424"/>
    </row>
    <row r="33" spans="1:15" s="30" customFormat="1" ht="12.75">
      <c r="A33" s="56"/>
      <c r="B33" s="100" t="s">
        <v>40</v>
      </c>
      <c r="C33" s="80"/>
      <c r="D33" s="81" t="s">
        <v>74</v>
      </c>
      <c r="E33" s="82"/>
      <c r="F33" s="83"/>
      <c r="G33" s="83"/>
      <c r="H33" s="83"/>
      <c r="I33" s="84"/>
      <c r="J33" s="62">
        <f aca="true" t="shared" si="8" ref="J33:O33">J34+J35+J36+J37+J38+J39</f>
        <v>0</v>
      </c>
      <c r="K33" s="422">
        <f t="shared" si="8"/>
        <v>0</v>
      </c>
      <c r="L33" s="422">
        <f t="shared" si="8"/>
        <v>0</v>
      </c>
      <c r="M33" s="422">
        <f t="shared" si="8"/>
        <v>0</v>
      </c>
      <c r="N33" s="422">
        <f t="shared" si="8"/>
        <v>0</v>
      </c>
      <c r="O33" s="422">
        <f t="shared" si="8"/>
        <v>0</v>
      </c>
    </row>
    <row r="34" spans="1:15" s="30" customFormat="1" ht="25.5">
      <c r="A34" s="56"/>
      <c r="B34" s="79"/>
      <c r="C34" s="80">
        <v>1</v>
      </c>
      <c r="D34" s="85" t="s">
        <v>75</v>
      </c>
      <c r="E34" s="770">
        <v>100</v>
      </c>
      <c r="F34" s="83" t="s">
        <v>37</v>
      </c>
      <c r="G34" s="83" t="s">
        <v>29</v>
      </c>
      <c r="H34" s="83" t="s">
        <v>29</v>
      </c>
      <c r="I34" s="84">
        <v>200</v>
      </c>
      <c r="J34" s="65"/>
      <c r="K34" s="423">
        <f>E34*$J34/1000000</f>
        <v>0</v>
      </c>
      <c r="L34" s="423"/>
      <c r="M34" s="423"/>
      <c r="N34" s="423"/>
      <c r="O34" s="423">
        <f>I34*$J34/1000000</f>
        <v>0</v>
      </c>
    </row>
    <row r="35" spans="1:15" s="103" customFormat="1" ht="25.5">
      <c r="A35" s="24"/>
      <c r="B35" s="101"/>
      <c r="C35" s="783">
        <v>2</v>
      </c>
      <c r="D35" s="104" t="s">
        <v>76</v>
      </c>
      <c r="E35" s="771">
        <v>3.5</v>
      </c>
      <c r="F35" s="85" t="s">
        <v>37</v>
      </c>
      <c r="G35" s="85" t="s">
        <v>29</v>
      </c>
      <c r="H35" s="85" t="s">
        <v>29</v>
      </c>
      <c r="I35" s="105">
        <v>400</v>
      </c>
      <c r="J35" s="29"/>
      <c r="K35" s="379">
        <f>E35*$J35/1000000</f>
        <v>0</v>
      </c>
      <c r="L35" s="379"/>
      <c r="M35" s="379"/>
      <c r="N35" s="379"/>
      <c r="O35" s="379">
        <f>I35*$J35/1000000</f>
        <v>0</v>
      </c>
    </row>
    <row r="36" spans="1:15" s="103" customFormat="1" ht="25.5">
      <c r="A36" s="24"/>
      <c r="B36" s="101"/>
      <c r="C36" s="783">
        <v>3</v>
      </c>
      <c r="D36" s="104" t="s">
        <v>77</v>
      </c>
      <c r="E36" s="106">
        <v>0.5</v>
      </c>
      <c r="F36" s="85" t="s">
        <v>37</v>
      </c>
      <c r="G36" s="85" t="s">
        <v>29</v>
      </c>
      <c r="H36" s="85" t="s">
        <v>29</v>
      </c>
      <c r="I36" s="772">
        <v>100</v>
      </c>
      <c r="J36" s="29"/>
      <c r="K36" s="379">
        <f>E36*$J36/1000000</f>
        <v>0</v>
      </c>
      <c r="L36" s="379"/>
      <c r="M36" s="379"/>
      <c r="N36" s="379"/>
      <c r="O36" s="379">
        <f>I36*$J36/1000000</f>
        <v>0</v>
      </c>
    </row>
    <row r="37" spans="1:15" s="103" customFormat="1" ht="25.5">
      <c r="A37" s="24"/>
      <c r="B37" s="101"/>
      <c r="C37" s="783">
        <v>4</v>
      </c>
      <c r="D37" s="107" t="s">
        <v>78</v>
      </c>
      <c r="E37" s="106">
        <v>5</v>
      </c>
      <c r="F37" s="85" t="s">
        <v>29</v>
      </c>
      <c r="G37" s="85" t="s">
        <v>29</v>
      </c>
      <c r="H37" s="85" t="s">
        <v>29</v>
      </c>
      <c r="I37" s="102" t="s">
        <v>29</v>
      </c>
      <c r="J37" s="29"/>
      <c r="K37" s="379">
        <f>E37*$J37/1000000</f>
        <v>0</v>
      </c>
      <c r="L37" s="379"/>
      <c r="M37" s="379"/>
      <c r="N37" s="379"/>
      <c r="O37" s="379"/>
    </row>
    <row r="38" spans="1:15" s="103" customFormat="1" ht="25.5">
      <c r="A38" s="24"/>
      <c r="B38" s="101"/>
      <c r="C38" s="783">
        <v>5</v>
      </c>
      <c r="D38" s="108" t="s">
        <v>79</v>
      </c>
      <c r="E38" s="106">
        <v>0.3</v>
      </c>
      <c r="F38" s="85" t="s">
        <v>29</v>
      </c>
      <c r="G38" s="85" t="s">
        <v>29</v>
      </c>
      <c r="H38" s="85" t="s">
        <v>29</v>
      </c>
      <c r="I38" s="102" t="s">
        <v>29</v>
      </c>
      <c r="J38" s="29"/>
      <c r="K38" s="379">
        <f>E38*$J38/1000000</f>
        <v>0</v>
      </c>
      <c r="L38" s="379"/>
      <c r="M38" s="379"/>
      <c r="N38" s="379"/>
      <c r="O38" s="379"/>
    </row>
    <row r="39" spans="1:15" s="103" customFormat="1" ht="12.75">
      <c r="A39" s="109"/>
      <c r="B39" s="110"/>
      <c r="C39" s="784">
        <v>6</v>
      </c>
      <c r="D39" s="111" t="s">
        <v>227</v>
      </c>
      <c r="E39" s="773" t="s">
        <v>37</v>
      </c>
      <c r="F39" s="96" t="s">
        <v>29</v>
      </c>
      <c r="G39" s="96" t="s">
        <v>29</v>
      </c>
      <c r="H39" s="96" t="s">
        <v>29</v>
      </c>
      <c r="I39" s="112" t="s">
        <v>37</v>
      </c>
      <c r="J39" s="34"/>
      <c r="K39" s="424"/>
      <c r="L39" s="380"/>
      <c r="M39" s="380"/>
      <c r="N39" s="380"/>
      <c r="O39" s="380"/>
    </row>
    <row r="40" spans="1:15" s="30" customFormat="1" ht="12.75">
      <c r="A40" s="113"/>
      <c r="B40" s="114" t="s">
        <v>43</v>
      </c>
      <c r="C40" s="115"/>
      <c r="D40" s="388" t="s">
        <v>80</v>
      </c>
      <c r="E40" s="116"/>
      <c r="F40" s="117"/>
      <c r="G40" s="117"/>
      <c r="H40" s="117"/>
      <c r="I40" s="118"/>
      <c r="J40" s="62">
        <f aca="true" t="shared" si="9" ref="J40:O40">J41+J42+J43+J44</f>
        <v>0</v>
      </c>
      <c r="K40" s="422">
        <f t="shared" si="9"/>
        <v>0</v>
      </c>
      <c r="L40" s="422">
        <f t="shared" si="9"/>
        <v>0</v>
      </c>
      <c r="M40" s="422">
        <f t="shared" si="9"/>
        <v>0</v>
      </c>
      <c r="N40" s="422">
        <f t="shared" si="9"/>
        <v>0</v>
      </c>
      <c r="O40" s="422">
        <f t="shared" si="9"/>
        <v>0</v>
      </c>
    </row>
    <row r="41" spans="1:15" s="30" customFormat="1" ht="25.5">
      <c r="A41" s="56"/>
      <c r="B41" s="79"/>
      <c r="C41" s="80">
        <v>1</v>
      </c>
      <c r="D41" s="774" t="s">
        <v>233</v>
      </c>
      <c r="E41" s="82">
        <v>80</v>
      </c>
      <c r="F41" s="83" t="s">
        <v>37</v>
      </c>
      <c r="G41" s="83" t="s">
        <v>29</v>
      </c>
      <c r="H41" s="83" t="s">
        <v>29</v>
      </c>
      <c r="I41" s="84" t="s">
        <v>37</v>
      </c>
      <c r="J41" s="65"/>
      <c r="K41" s="423">
        <f>E41*$J41/1000000</f>
        <v>0</v>
      </c>
      <c r="L41" s="423"/>
      <c r="M41" s="423"/>
      <c r="N41" s="423"/>
      <c r="O41" s="423"/>
    </row>
    <row r="42" spans="1:15" s="30" customFormat="1" ht="25.5">
      <c r="A42" s="56"/>
      <c r="B42" s="79"/>
      <c r="C42" s="80">
        <v>2</v>
      </c>
      <c r="D42" s="774" t="s">
        <v>370</v>
      </c>
      <c r="E42" s="82">
        <v>8</v>
      </c>
      <c r="F42" s="83" t="s">
        <v>37</v>
      </c>
      <c r="G42" s="83" t="s">
        <v>29</v>
      </c>
      <c r="H42" s="83" t="s">
        <v>29</v>
      </c>
      <c r="I42" s="775">
        <v>50</v>
      </c>
      <c r="J42" s="77"/>
      <c r="K42" s="423">
        <f>E42*$J42/1000000</f>
        <v>0</v>
      </c>
      <c r="L42" s="423"/>
      <c r="M42" s="423"/>
      <c r="N42" s="423"/>
      <c r="O42" s="379">
        <f>I42*$J42/1000000</f>
        <v>0</v>
      </c>
    </row>
    <row r="43" spans="1:15" s="30" customFormat="1" ht="38.25">
      <c r="A43" s="56"/>
      <c r="B43" s="79"/>
      <c r="C43" s="80">
        <v>3</v>
      </c>
      <c r="D43" s="776" t="s">
        <v>371</v>
      </c>
      <c r="E43" s="119">
        <v>0.05</v>
      </c>
      <c r="F43" s="83" t="s">
        <v>37</v>
      </c>
      <c r="G43" s="83" t="s">
        <v>29</v>
      </c>
      <c r="H43" s="83" t="s">
        <v>29</v>
      </c>
      <c r="I43" s="84" t="s">
        <v>37</v>
      </c>
      <c r="J43" s="77"/>
      <c r="K43" s="423">
        <f>E43*$J43/1000000</f>
        <v>0</v>
      </c>
      <c r="L43" s="423"/>
      <c r="M43" s="423"/>
      <c r="N43" s="423"/>
      <c r="O43" s="379"/>
    </row>
    <row r="44" spans="1:15" s="30" customFormat="1" ht="12.75">
      <c r="A44" s="66"/>
      <c r="B44" s="87"/>
      <c r="C44" s="88">
        <v>4</v>
      </c>
      <c r="D44" s="777" t="s">
        <v>81</v>
      </c>
      <c r="E44" s="120">
        <v>0.4</v>
      </c>
      <c r="F44" s="90" t="s">
        <v>37</v>
      </c>
      <c r="G44" s="90" t="s">
        <v>29</v>
      </c>
      <c r="H44" s="90" t="s">
        <v>29</v>
      </c>
      <c r="I44" s="98" t="s">
        <v>37</v>
      </c>
      <c r="J44" s="71"/>
      <c r="K44" s="424">
        <f>E44*$J44/1000000</f>
        <v>0</v>
      </c>
      <c r="L44" s="424"/>
      <c r="M44" s="424"/>
      <c r="N44" s="424"/>
      <c r="O44" s="424"/>
    </row>
    <row r="45" spans="1:15" s="30" customFormat="1" ht="12.75">
      <c r="A45" s="56"/>
      <c r="B45" s="100" t="s">
        <v>45</v>
      </c>
      <c r="C45" s="80"/>
      <c r="D45" s="81" t="s">
        <v>82</v>
      </c>
      <c r="E45" s="82"/>
      <c r="F45" s="83"/>
      <c r="G45" s="83"/>
      <c r="H45" s="83"/>
      <c r="I45" s="84"/>
      <c r="J45" s="62">
        <f aca="true" t="shared" si="10" ref="J45:O45">J46+J47+J48+J49</f>
        <v>0</v>
      </c>
      <c r="K45" s="422">
        <f t="shared" si="10"/>
        <v>0</v>
      </c>
      <c r="L45" s="422">
        <f t="shared" si="10"/>
        <v>0</v>
      </c>
      <c r="M45" s="422">
        <f t="shared" si="10"/>
        <v>0</v>
      </c>
      <c r="N45" s="422">
        <f t="shared" si="10"/>
        <v>0</v>
      </c>
      <c r="O45" s="422">
        <f t="shared" si="10"/>
        <v>0</v>
      </c>
    </row>
    <row r="46" spans="1:15" s="30" customFormat="1" ht="12.75">
      <c r="A46" s="56"/>
      <c r="B46" s="100"/>
      <c r="C46" s="80">
        <v>1</v>
      </c>
      <c r="D46" s="85" t="s">
        <v>83</v>
      </c>
      <c r="E46" s="93">
        <v>1000</v>
      </c>
      <c r="F46" s="83" t="s">
        <v>37</v>
      </c>
      <c r="G46" s="83" t="s">
        <v>29</v>
      </c>
      <c r="H46" s="83" t="s">
        <v>29</v>
      </c>
      <c r="I46" s="765">
        <v>0.02</v>
      </c>
      <c r="J46" s="62"/>
      <c r="K46" s="423">
        <f>E46*$J46/1000000</f>
        <v>0</v>
      </c>
      <c r="L46" s="423"/>
      <c r="M46" s="422"/>
      <c r="N46" s="422"/>
      <c r="O46" s="379">
        <f>I46*$J46/1000000</f>
        <v>0</v>
      </c>
    </row>
    <row r="47" spans="1:15" s="30" customFormat="1" ht="25.5">
      <c r="A47" s="56"/>
      <c r="B47" s="100"/>
      <c r="C47" s="80">
        <v>2</v>
      </c>
      <c r="D47" s="387" t="s">
        <v>372</v>
      </c>
      <c r="E47" s="82">
        <v>100</v>
      </c>
      <c r="F47" s="83" t="s">
        <v>37</v>
      </c>
      <c r="G47" s="83" t="s">
        <v>29</v>
      </c>
      <c r="H47" s="83" t="s">
        <v>29</v>
      </c>
      <c r="I47" s="765">
        <v>1</v>
      </c>
      <c r="J47" s="62"/>
      <c r="K47" s="423">
        <f>E47*$J47/1000000</f>
        <v>0</v>
      </c>
      <c r="L47" s="423"/>
      <c r="M47" s="422"/>
      <c r="N47" s="422"/>
      <c r="O47" s="379">
        <f>I47*$J47/1000000</f>
        <v>0</v>
      </c>
    </row>
    <row r="48" spans="1:15" s="30" customFormat="1" ht="12.75">
      <c r="A48" s="56"/>
      <c r="B48" s="100"/>
      <c r="C48" s="80">
        <v>3</v>
      </c>
      <c r="D48" s="387" t="s">
        <v>373</v>
      </c>
      <c r="E48" s="82">
        <v>5</v>
      </c>
      <c r="F48" s="83" t="s">
        <v>37</v>
      </c>
      <c r="G48" s="83" t="s">
        <v>29</v>
      </c>
      <c r="H48" s="83" t="s">
        <v>29</v>
      </c>
      <c r="I48" s="765">
        <v>1</v>
      </c>
      <c r="J48" s="62"/>
      <c r="K48" s="423">
        <f>E48*$J48/1000000</f>
        <v>0</v>
      </c>
      <c r="L48" s="423"/>
      <c r="M48" s="422"/>
      <c r="N48" s="422"/>
      <c r="O48" s="379">
        <f>I48*$J48/1000000</f>
        <v>0</v>
      </c>
    </row>
    <row r="49" spans="1:15" s="30" customFormat="1" ht="12.75">
      <c r="A49" s="89"/>
      <c r="B49" s="89"/>
      <c r="C49" s="88">
        <v>4</v>
      </c>
      <c r="D49" s="111" t="s">
        <v>84</v>
      </c>
      <c r="E49" s="120">
        <v>0.1</v>
      </c>
      <c r="F49" s="89" t="s">
        <v>37</v>
      </c>
      <c r="G49" s="89" t="s">
        <v>29</v>
      </c>
      <c r="H49" s="89" t="s">
        <v>29</v>
      </c>
      <c r="I49" s="89" t="s">
        <v>37</v>
      </c>
      <c r="J49" s="71"/>
      <c r="K49" s="754">
        <f>E49*$J49/1000000</f>
        <v>0</v>
      </c>
      <c r="L49" s="424"/>
      <c r="M49" s="424"/>
      <c r="N49" s="424"/>
      <c r="O49" s="424"/>
    </row>
    <row r="50" spans="1:15" s="30" customFormat="1" ht="12.75">
      <c r="A50" s="56"/>
      <c r="B50" s="100" t="s">
        <v>85</v>
      </c>
      <c r="C50" s="80"/>
      <c r="D50" s="81" t="s">
        <v>86</v>
      </c>
      <c r="E50" s="82"/>
      <c r="F50" s="83"/>
      <c r="G50" s="83"/>
      <c r="H50" s="83"/>
      <c r="I50" s="84"/>
      <c r="J50" s="62">
        <f aca="true" t="shared" si="11" ref="J50:O50">J51+J52+J53+J54</f>
        <v>0</v>
      </c>
      <c r="K50" s="422">
        <f t="shared" si="11"/>
        <v>0</v>
      </c>
      <c r="L50" s="422">
        <f t="shared" si="11"/>
        <v>0</v>
      </c>
      <c r="M50" s="422">
        <f t="shared" si="11"/>
        <v>0</v>
      </c>
      <c r="N50" s="422">
        <f t="shared" si="11"/>
        <v>0</v>
      </c>
      <c r="O50" s="422">
        <f t="shared" si="11"/>
        <v>0</v>
      </c>
    </row>
    <row r="51" spans="1:15" s="30" customFormat="1" ht="12.75">
      <c r="A51" s="56"/>
      <c r="B51" s="100"/>
      <c r="C51" s="80">
        <v>1</v>
      </c>
      <c r="D51" s="774" t="s">
        <v>87</v>
      </c>
      <c r="E51" s="122">
        <v>2.5</v>
      </c>
      <c r="F51" s="121" t="s">
        <v>29</v>
      </c>
      <c r="G51" s="121" t="s">
        <v>29</v>
      </c>
      <c r="H51" s="121" t="s">
        <v>29</v>
      </c>
      <c r="I51" s="123" t="s">
        <v>29</v>
      </c>
      <c r="J51" s="77"/>
      <c r="K51" s="423">
        <f>E51*$J51/1000000</f>
        <v>0</v>
      </c>
      <c r="L51" s="422"/>
      <c r="M51" s="422"/>
      <c r="N51" s="422"/>
      <c r="O51" s="422"/>
    </row>
    <row r="52" spans="1:15" s="30" customFormat="1" ht="12.75">
      <c r="A52" s="56"/>
      <c r="B52" s="100"/>
      <c r="C52" s="80">
        <v>2</v>
      </c>
      <c r="D52" s="85" t="s">
        <v>88</v>
      </c>
      <c r="E52" s="122">
        <v>10</v>
      </c>
      <c r="F52" s="121" t="s">
        <v>29</v>
      </c>
      <c r="G52" s="83" t="s">
        <v>37</v>
      </c>
      <c r="H52" s="121" t="s">
        <v>29</v>
      </c>
      <c r="I52" s="123" t="s">
        <v>37</v>
      </c>
      <c r="J52" s="77"/>
      <c r="K52" s="423">
        <f>E52*$J52/1000000</f>
        <v>0</v>
      </c>
      <c r="L52" s="422"/>
      <c r="M52" s="422"/>
      <c r="N52" s="422"/>
      <c r="O52" s="422"/>
    </row>
    <row r="53" spans="1:15" s="30" customFormat="1" ht="12.75">
      <c r="A53" s="56"/>
      <c r="B53" s="79"/>
      <c r="C53" s="80">
        <v>3</v>
      </c>
      <c r="D53" s="387" t="s">
        <v>89</v>
      </c>
      <c r="E53" s="82">
        <v>3.5</v>
      </c>
      <c r="F53" s="83" t="s">
        <v>37</v>
      </c>
      <c r="G53" s="83" t="s">
        <v>29</v>
      </c>
      <c r="H53" s="83" t="s">
        <v>29</v>
      </c>
      <c r="I53" s="84">
        <v>125</v>
      </c>
      <c r="J53" s="65"/>
      <c r="K53" s="423">
        <f>E53*$J53/1000000</f>
        <v>0</v>
      </c>
      <c r="L53" s="423"/>
      <c r="M53" s="423"/>
      <c r="N53" s="423"/>
      <c r="O53" s="423">
        <f>I53*$N53/1000000</f>
        <v>0</v>
      </c>
    </row>
    <row r="54" spans="1:15" s="30" customFormat="1" ht="25.5">
      <c r="A54" s="66"/>
      <c r="B54" s="87"/>
      <c r="C54" s="88">
        <v>4</v>
      </c>
      <c r="D54" s="96" t="s">
        <v>90</v>
      </c>
      <c r="E54" s="89">
        <v>0.1</v>
      </c>
      <c r="F54" s="90" t="s">
        <v>37</v>
      </c>
      <c r="G54" s="90" t="s">
        <v>29</v>
      </c>
      <c r="H54" s="90" t="s">
        <v>29</v>
      </c>
      <c r="I54" s="98" t="s">
        <v>37</v>
      </c>
      <c r="J54" s="71"/>
      <c r="K54" s="754">
        <f>E54*$J54/1000000</f>
        <v>0</v>
      </c>
      <c r="L54" s="424"/>
      <c r="M54" s="424"/>
      <c r="N54" s="424"/>
      <c r="O54" s="424"/>
    </row>
    <row r="55" spans="1:15" s="30" customFormat="1" ht="12.75">
      <c r="A55" s="124"/>
      <c r="B55" s="100" t="s">
        <v>91</v>
      </c>
      <c r="C55" s="91"/>
      <c r="D55" s="81" t="s">
        <v>92</v>
      </c>
      <c r="E55" s="125"/>
      <c r="F55" s="92"/>
      <c r="G55" s="92"/>
      <c r="H55" s="92"/>
      <c r="I55" s="126"/>
      <c r="J55" s="62">
        <f aca="true" t="shared" si="12" ref="J55:O55">J56+J57+J58</f>
        <v>0</v>
      </c>
      <c r="K55" s="422">
        <f t="shared" si="12"/>
        <v>0</v>
      </c>
      <c r="L55" s="422">
        <f t="shared" si="12"/>
        <v>0</v>
      </c>
      <c r="M55" s="422">
        <f t="shared" si="12"/>
        <v>0</v>
      </c>
      <c r="N55" s="422">
        <f t="shared" si="12"/>
        <v>0</v>
      </c>
      <c r="O55" s="422">
        <f t="shared" si="12"/>
        <v>0</v>
      </c>
    </row>
    <row r="56" spans="1:15" s="30" customFormat="1" ht="25.5">
      <c r="A56" s="56"/>
      <c r="B56" s="79"/>
      <c r="C56" s="80">
        <v>1</v>
      </c>
      <c r="D56" s="85" t="s">
        <v>93</v>
      </c>
      <c r="E56" s="82">
        <v>250</v>
      </c>
      <c r="F56" s="127">
        <v>9000</v>
      </c>
      <c r="G56" s="83" t="s">
        <v>29</v>
      </c>
      <c r="H56" s="83" t="s">
        <v>29</v>
      </c>
      <c r="I56" s="84">
        <v>0</v>
      </c>
      <c r="J56" s="65"/>
      <c r="K56" s="423">
        <f>E56*$J56/1000000</f>
        <v>0</v>
      </c>
      <c r="L56" s="423">
        <f>F56*$J56/1000000</f>
        <v>0</v>
      </c>
      <c r="M56" s="423"/>
      <c r="N56" s="423"/>
      <c r="O56" s="423"/>
    </row>
    <row r="57" spans="1:15" s="30" customFormat="1" ht="25.5">
      <c r="A57" s="56"/>
      <c r="B57" s="79"/>
      <c r="C57" s="80">
        <v>2</v>
      </c>
      <c r="D57" s="85" t="s">
        <v>94</v>
      </c>
      <c r="E57" s="82">
        <v>50</v>
      </c>
      <c r="F57" s="761">
        <v>30</v>
      </c>
      <c r="G57" s="83" t="s">
        <v>29</v>
      </c>
      <c r="H57" s="83" t="s">
        <v>29</v>
      </c>
      <c r="I57" s="86">
        <v>9000</v>
      </c>
      <c r="J57" s="65"/>
      <c r="K57" s="423">
        <f>E57*$J57/1000000</f>
        <v>0</v>
      </c>
      <c r="L57" s="423">
        <f>F57*$J57/1000000</f>
        <v>0</v>
      </c>
      <c r="M57" s="423"/>
      <c r="N57" s="423"/>
      <c r="O57" s="423">
        <f>I57*$J57/1000000</f>
        <v>0</v>
      </c>
    </row>
    <row r="58" spans="1:15" s="30" customFormat="1" ht="12.75">
      <c r="A58" s="66"/>
      <c r="B58" s="87"/>
      <c r="C58" s="88">
        <v>3</v>
      </c>
      <c r="D58" s="389" t="s">
        <v>95</v>
      </c>
      <c r="E58" s="89">
        <v>3</v>
      </c>
      <c r="F58" s="128" t="s">
        <v>37</v>
      </c>
      <c r="G58" s="90" t="s">
        <v>29</v>
      </c>
      <c r="H58" s="90" t="s">
        <v>29</v>
      </c>
      <c r="I58" s="597" t="s">
        <v>29</v>
      </c>
      <c r="J58" s="71"/>
      <c r="K58" s="424">
        <f>E58*$J58/1000000</f>
        <v>0</v>
      </c>
      <c r="L58" s="424"/>
      <c r="M58" s="424"/>
      <c r="N58" s="424"/>
      <c r="O58" s="424"/>
    </row>
    <row r="59" spans="1:15" s="30" customFormat="1" ht="25.5">
      <c r="A59" s="56"/>
      <c r="B59" s="100" t="s">
        <v>96</v>
      </c>
      <c r="C59" s="80"/>
      <c r="D59" s="81" t="s">
        <v>97</v>
      </c>
      <c r="E59" s="82"/>
      <c r="F59" s="83"/>
      <c r="G59" s="83"/>
      <c r="H59" s="83"/>
      <c r="I59" s="86"/>
      <c r="J59" s="62">
        <f aca="true" t="shared" si="13" ref="J59:O59">J60+J61</f>
        <v>0</v>
      </c>
      <c r="K59" s="422">
        <f t="shared" si="13"/>
        <v>0</v>
      </c>
      <c r="L59" s="422">
        <f t="shared" si="13"/>
        <v>0</v>
      </c>
      <c r="M59" s="422">
        <f t="shared" si="13"/>
        <v>0</v>
      </c>
      <c r="N59" s="422">
        <f t="shared" si="13"/>
        <v>0</v>
      </c>
      <c r="O59" s="422">
        <f t="shared" si="13"/>
        <v>0</v>
      </c>
    </row>
    <row r="60" spans="1:15" s="30" customFormat="1" ht="12.75">
      <c r="A60" s="56"/>
      <c r="B60" s="79"/>
      <c r="C60" s="80">
        <v>1</v>
      </c>
      <c r="D60" s="85" t="s">
        <v>98</v>
      </c>
      <c r="E60" s="82">
        <v>100</v>
      </c>
      <c r="F60" s="83" t="s">
        <v>37</v>
      </c>
      <c r="G60" s="83" t="s">
        <v>29</v>
      </c>
      <c r="H60" s="83" t="s">
        <v>29</v>
      </c>
      <c r="I60" s="84" t="s">
        <v>37</v>
      </c>
      <c r="J60" s="65"/>
      <c r="K60" s="423">
        <f>E60*$J60/1000000</f>
        <v>0</v>
      </c>
      <c r="L60" s="423"/>
      <c r="M60" s="423"/>
      <c r="N60" s="423"/>
      <c r="O60" s="423"/>
    </row>
    <row r="61" spans="1:15" s="30" customFormat="1" ht="12.75">
      <c r="A61" s="66"/>
      <c r="B61" s="67"/>
      <c r="C61" s="68">
        <v>2</v>
      </c>
      <c r="D61" s="96" t="s">
        <v>99</v>
      </c>
      <c r="E61" s="89">
        <v>2</v>
      </c>
      <c r="F61" s="90" t="s">
        <v>37</v>
      </c>
      <c r="G61" s="778" t="s">
        <v>29</v>
      </c>
      <c r="H61" s="778" t="s">
        <v>29</v>
      </c>
      <c r="I61" s="98" t="s">
        <v>37</v>
      </c>
      <c r="J61" s="71"/>
      <c r="K61" s="424">
        <f>E61*$J61/1000000</f>
        <v>0</v>
      </c>
      <c r="L61" s="424"/>
      <c r="M61" s="424"/>
      <c r="N61" s="424"/>
      <c r="O61" s="424"/>
    </row>
    <row r="62" spans="1:15" s="30" customFormat="1" ht="12.75">
      <c r="A62" s="124"/>
      <c r="B62" s="129" t="s">
        <v>100</v>
      </c>
      <c r="C62" s="57"/>
      <c r="D62" s="81" t="s">
        <v>101</v>
      </c>
      <c r="E62" s="125"/>
      <c r="F62" s="92"/>
      <c r="G62" s="92"/>
      <c r="H62" s="92"/>
      <c r="I62" s="126"/>
      <c r="J62" s="62">
        <f aca="true" t="shared" si="14" ref="J62:O62">J63</f>
        <v>0</v>
      </c>
      <c r="K62" s="422">
        <f t="shared" si="14"/>
        <v>0</v>
      </c>
      <c r="L62" s="422">
        <f t="shared" si="14"/>
        <v>0</v>
      </c>
      <c r="M62" s="422">
        <f t="shared" si="14"/>
        <v>0</v>
      </c>
      <c r="N62" s="422">
        <f t="shared" si="14"/>
        <v>0</v>
      </c>
      <c r="O62" s="422">
        <f t="shared" si="14"/>
        <v>0</v>
      </c>
    </row>
    <row r="63" spans="1:15" s="30" customFormat="1" ht="12.75">
      <c r="A63" s="66"/>
      <c r="B63" s="67"/>
      <c r="C63" s="68">
        <v>1</v>
      </c>
      <c r="D63" s="96" t="s">
        <v>102</v>
      </c>
      <c r="E63" s="89">
        <v>0.2</v>
      </c>
      <c r="F63" s="90" t="s">
        <v>29</v>
      </c>
      <c r="G63" s="90" t="s">
        <v>29</v>
      </c>
      <c r="H63" s="90" t="s">
        <v>37</v>
      </c>
      <c r="I63" s="757">
        <v>5</v>
      </c>
      <c r="J63" s="71"/>
      <c r="K63" s="424">
        <f>E63*$J63/1000000</f>
        <v>0</v>
      </c>
      <c r="L63" s="424"/>
      <c r="M63" s="424"/>
      <c r="N63" s="424"/>
      <c r="O63" s="424">
        <f>I63*$J63/1000000</f>
        <v>0</v>
      </c>
    </row>
    <row r="64" spans="1:15" s="30" customFormat="1" ht="25.5">
      <c r="A64" s="124"/>
      <c r="B64" s="129" t="s">
        <v>103</v>
      </c>
      <c r="C64" s="57"/>
      <c r="D64" s="779" t="s">
        <v>228</v>
      </c>
      <c r="E64" s="125"/>
      <c r="F64" s="92"/>
      <c r="G64" s="92"/>
      <c r="H64" s="92"/>
      <c r="I64" s="126"/>
      <c r="J64" s="62">
        <f aca="true" t="shared" si="15" ref="J64:O64">J65+J66+J67+J68</f>
        <v>0</v>
      </c>
      <c r="K64" s="422">
        <f t="shared" si="15"/>
        <v>0</v>
      </c>
      <c r="L64" s="422">
        <f t="shared" si="15"/>
        <v>0</v>
      </c>
      <c r="M64" s="422">
        <f t="shared" si="15"/>
        <v>0</v>
      </c>
      <c r="N64" s="422">
        <f t="shared" si="15"/>
        <v>0</v>
      </c>
      <c r="O64" s="422">
        <f t="shared" si="15"/>
        <v>0</v>
      </c>
    </row>
    <row r="65" spans="1:15" s="30" customFormat="1" ht="12.75">
      <c r="A65" s="124"/>
      <c r="B65" s="72"/>
      <c r="C65" s="130">
        <v>1</v>
      </c>
      <c r="D65" s="85" t="s">
        <v>104</v>
      </c>
      <c r="E65" s="780">
        <v>12000</v>
      </c>
      <c r="F65" s="83" t="s">
        <v>37</v>
      </c>
      <c r="G65" s="83" t="s">
        <v>37</v>
      </c>
      <c r="H65" s="83" t="s">
        <v>37</v>
      </c>
      <c r="I65" s="84" t="s">
        <v>37</v>
      </c>
      <c r="J65" s="65"/>
      <c r="K65" s="423">
        <f>E65*$J65/1000000</f>
        <v>0</v>
      </c>
      <c r="L65" s="423"/>
      <c r="M65" s="423"/>
      <c r="N65" s="423"/>
      <c r="O65" s="423"/>
    </row>
    <row r="66" spans="1:15" s="30" customFormat="1" ht="12.75">
      <c r="A66" s="124"/>
      <c r="B66" s="72"/>
      <c r="C66" s="132">
        <v>2</v>
      </c>
      <c r="D66" s="755" t="s">
        <v>374</v>
      </c>
      <c r="E66" s="780">
        <v>100</v>
      </c>
      <c r="F66" s="83" t="s">
        <v>37</v>
      </c>
      <c r="G66" s="83" t="s">
        <v>37</v>
      </c>
      <c r="H66" s="83" t="s">
        <v>37</v>
      </c>
      <c r="I66" s="84" t="s">
        <v>37</v>
      </c>
      <c r="J66" s="65"/>
      <c r="K66" s="423">
        <f>E66*$J66/1000000</f>
        <v>0</v>
      </c>
      <c r="L66" s="423"/>
      <c r="M66" s="423"/>
      <c r="N66" s="423"/>
      <c r="O66" s="423"/>
    </row>
    <row r="67" spans="1:15" s="30" customFormat="1" ht="25.5">
      <c r="A67" s="56"/>
      <c r="B67" s="58"/>
      <c r="C67" s="132">
        <v>3</v>
      </c>
      <c r="D67" s="781" t="s">
        <v>375</v>
      </c>
      <c r="E67" s="82">
        <v>40</v>
      </c>
      <c r="F67" s="83" t="s">
        <v>37</v>
      </c>
      <c r="G67" s="83" t="s">
        <v>29</v>
      </c>
      <c r="H67" s="83" t="s">
        <v>37</v>
      </c>
      <c r="I67" s="84" t="s">
        <v>37</v>
      </c>
      <c r="J67" s="65"/>
      <c r="K67" s="423">
        <f>E67*$J67/1000000</f>
        <v>0</v>
      </c>
      <c r="L67" s="423"/>
      <c r="M67" s="423"/>
      <c r="N67" s="423"/>
      <c r="O67" s="423"/>
    </row>
    <row r="68" spans="1:15" s="30" customFormat="1" ht="25.5">
      <c r="A68" s="56"/>
      <c r="B68" s="58"/>
      <c r="C68" s="132">
        <v>4</v>
      </c>
      <c r="D68" s="782" t="s">
        <v>105</v>
      </c>
      <c r="E68" s="82">
        <v>3.3</v>
      </c>
      <c r="F68" s="83" t="s">
        <v>37</v>
      </c>
      <c r="G68" s="83" t="s">
        <v>29</v>
      </c>
      <c r="H68" s="83" t="s">
        <v>37</v>
      </c>
      <c r="I68" s="84" t="s">
        <v>37</v>
      </c>
      <c r="J68" s="65"/>
      <c r="K68" s="423">
        <f>E68*$J68/1000000</f>
        <v>0</v>
      </c>
      <c r="L68" s="423"/>
      <c r="M68" s="423"/>
      <c r="N68" s="423"/>
      <c r="O68" s="423"/>
    </row>
    <row r="69" spans="1:15" ht="12.75">
      <c r="A69" s="133">
        <v>2</v>
      </c>
      <c r="B69" s="134"/>
      <c r="C69" s="134"/>
      <c r="D69" s="50" t="s">
        <v>47</v>
      </c>
      <c r="E69" s="134"/>
      <c r="F69" s="134"/>
      <c r="G69" s="134"/>
      <c r="H69" s="134"/>
      <c r="I69" s="135"/>
      <c r="J69" s="136"/>
      <c r="K69" s="427">
        <f>K64+K62+K59+K55+K50+K45+K40+K33+K26+K22+K11+K8+K4</f>
        <v>0</v>
      </c>
      <c r="L69" s="427">
        <f>L64+L62+L59+L55+L50+L45+L40+L33+L26+L22+L11+L8+L4</f>
        <v>0</v>
      </c>
      <c r="M69" s="427">
        <f>M64+M62+M59+M55+M50+M45+M40+M33+M26+M22+M11+M8+M4</f>
        <v>0</v>
      </c>
      <c r="N69" s="427">
        <f>N64+N62+N59+N55+N50+N45+N40+N33+N26+N22+N11+N8+N4</f>
        <v>0</v>
      </c>
      <c r="O69" s="427">
        <f>O64+O62+O59+O55+O50+O45+O40+O33+O26+O22+O11+O8+O4</f>
        <v>0</v>
      </c>
    </row>
    <row r="71" ht="12.75">
      <c r="D71" s="181" t="s">
        <v>350</v>
      </c>
    </row>
  </sheetData>
  <sheetProtection/>
  <mergeCells count="2">
    <mergeCell ref="E1:I1"/>
    <mergeCell ref="K1:O1"/>
  </mergeCells>
  <printOptions/>
  <pageMargins left="0.25" right="0.25" top="0.75" bottom="0.55" header="0.49236111111111114" footer="0.2423611111111111"/>
  <pageSetup horizontalDpi="300" verticalDpi="300" orientation="landscape" paperSize="9" scale="80" r:id="rId1"/>
  <headerFooter alignWithMargins="0">
    <oddHeader>&amp;LPCDD/PCDF Inventory&amp;CReference Year: ______________&amp;RCountry: ____________________</oddHeader>
    <oddFooter>&amp;L&amp;A&amp;C&amp;D&amp;RPage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J29" sqref="J29"/>
    </sheetView>
  </sheetViews>
  <sheetFormatPr defaultColWidth="12" defaultRowHeight="12.75"/>
  <cols>
    <col min="1" max="1" width="8.16015625" style="0" customWidth="1"/>
    <col min="2" max="2" width="8.33203125" style="0" customWidth="1"/>
    <col min="3" max="3" width="8.83203125" style="345" customWidth="1"/>
    <col min="4" max="4" width="63.66015625" style="1" customWidth="1"/>
    <col min="5" max="6" width="8" style="0" customWidth="1"/>
    <col min="7" max="7" width="6.5" style="0" customWidth="1"/>
    <col min="8" max="8" width="10.66015625" style="0" customWidth="1"/>
    <col min="9" max="9" width="12.5" style="0" customWidth="1"/>
    <col min="10" max="10" width="14.66015625" style="0" customWidth="1"/>
    <col min="11" max="11" width="10.66015625" style="428" customWidth="1"/>
    <col min="12" max="12" width="10" style="428" customWidth="1"/>
    <col min="13" max="13" width="10.5" style="428" customWidth="1"/>
    <col min="14" max="14" width="11" style="428" customWidth="1"/>
    <col min="15" max="15" width="10.5" style="428" customWidth="1"/>
    <col min="16" max="16" width="21" style="428" customWidth="1"/>
  </cols>
  <sheetData>
    <row r="1" spans="1:16" ht="12.75">
      <c r="A1" s="404"/>
      <c r="B1" s="404"/>
      <c r="C1" s="401"/>
      <c r="D1" s="457" t="s">
        <v>225</v>
      </c>
      <c r="E1" s="1072" t="s">
        <v>106</v>
      </c>
      <c r="F1" s="1073"/>
      <c r="G1" s="1073"/>
      <c r="H1" s="1073"/>
      <c r="I1" s="1074"/>
      <c r="J1" s="397" t="s">
        <v>19</v>
      </c>
      <c r="K1" s="1075" t="s">
        <v>20</v>
      </c>
      <c r="L1" s="1076"/>
      <c r="M1" s="1076"/>
      <c r="N1" s="1076"/>
      <c r="O1" s="1076"/>
      <c r="P1" s="582" t="s">
        <v>107</v>
      </c>
    </row>
    <row r="2" spans="1:16" ht="13.5" thickBot="1">
      <c r="A2" s="405" t="s">
        <v>226</v>
      </c>
      <c r="B2" s="405" t="s">
        <v>23</v>
      </c>
      <c r="C2" s="458" t="s">
        <v>24</v>
      </c>
      <c r="D2" s="459"/>
      <c r="E2" s="460" t="s">
        <v>2</v>
      </c>
      <c r="F2" s="461" t="s">
        <v>3</v>
      </c>
      <c r="G2" s="461" t="s">
        <v>4</v>
      </c>
      <c r="H2" s="461" t="s">
        <v>5</v>
      </c>
      <c r="I2" s="462" t="s">
        <v>6</v>
      </c>
      <c r="J2" s="398" t="s">
        <v>108</v>
      </c>
      <c r="K2" s="454" t="s">
        <v>22</v>
      </c>
      <c r="L2" s="450" t="s">
        <v>22</v>
      </c>
      <c r="M2" s="450" t="s">
        <v>22</v>
      </c>
      <c r="N2" s="450" t="s">
        <v>22</v>
      </c>
      <c r="O2" s="450" t="s">
        <v>22</v>
      </c>
      <c r="P2" s="583" t="s">
        <v>21</v>
      </c>
    </row>
    <row r="3" spans="1:16" ht="13.5" thickBot="1">
      <c r="A3" s="456">
        <v>3</v>
      </c>
      <c r="B3" s="266"/>
      <c r="C3" s="266"/>
      <c r="D3" s="314" t="s">
        <v>109</v>
      </c>
      <c r="E3" s="453"/>
      <c r="F3" s="453"/>
      <c r="G3" s="453"/>
      <c r="H3" s="453"/>
      <c r="I3" s="453"/>
      <c r="J3" s="399"/>
      <c r="K3" s="455" t="s">
        <v>2</v>
      </c>
      <c r="L3" s="451" t="s">
        <v>3</v>
      </c>
      <c r="M3" s="451" t="s">
        <v>4</v>
      </c>
      <c r="N3" s="451" t="s">
        <v>5</v>
      </c>
      <c r="O3" s="451" t="s">
        <v>6</v>
      </c>
      <c r="P3" s="431"/>
    </row>
    <row r="4" spans="1:16" ht="12.75">
      <c r="A4" s="140"/>
      <c r="B4" s="141" t="s">
        <v>27</v>
      </c>
      <c r="C4" s="141"/>
      <c r="D4" s="161" t="s">
        <v>110</v>
      </c>
      <c r="E4" s="142"/>
      <c r="F4" s="142"/>
      <c r="G4" s="142"/>
      <c r="H4" s="142"/>
      <c r="I4" s="143"/>
      <c r="J4" s="144">
        <f>J5+J6+J7+J8+J9+J10</f>
        <v>0</v>
      </c>
      <c r="K4" s="432">
        <f>K5+K6+K7+K8+K9+K10</f>
        <v>0</v>
      </c>
      <c r="L4" s="432">
        <f>L5+L6+L8+L7+L9+L10</f>
        <v>0</v>
      </c>
      <c r="M4" s="432">
        <f>M5+M6+M7+M8+M9+M10</f>
        <v>0</v>
      </c>
      <c r="N4" s="432">
        <f>N5+N6+N7+N8+N9+N10</f>
        <v>0</v>
      </c>
      <c r="O4" s="432">
        <f>O5+O6+O7+O8+O9+O10</f>
        <v>0</v>
      </c>
      <c r="P4" s="433"/>
    </row>
    <row r="5" spans="1:16" s="1" customFormat="1" ht="12.75">
      <c r="A5" s="145"/>
      <c r="B5" s="146"/>
      <c r="C5" s="196">
        <v>1</v>
      </c>
      <c r="D5" s="147" t="s">
        <v>111</v>
      </c>
      <c r="E5" s="148">
        <v>35</v>
      </c>
      <c r="F5" s="148" t="s">
        <v>37</v>
      </c>
      <c r="G5" s="148" t="s">
        <v>29</v>
      </c>
      <c r="H5" s="148" t="s">
        <v>29</v>
      </c>
      <c r="I5" s="149" t="s">
        <v>37</v>
      </c>
      <c r="J5" s="150"/>
      <c r="K5" s="434">
        <f aca="true" t="shared" si="0" ref="K5:K10">E5*$J5/1000000</f>
        <v>0</v>
      </c>
      <c r="L5" s="434"/>
      <c r="M5" s="434"/>
      <c r="N5" s="434"/>
      <c r="O5" s="434"/>
      <c r="P5" s="435"/>
    </row>
    <row r="6" spans="1:16" s="1" customFormat="1" ht="12.75">
      <c r="A6" s="145"/>
      <c r="B6" s="146"/>
      <c r="C6" s="196">
        <v>2</v>
      </c>
      <c r="D6" s="148" t="s">
        <v>112</v>
      </c>
      <c r="E6" s="148">
        <v>10</v>
      </c>
      <c r="F6" s="148" t="s">
        <v>37</v>
      </c>
      <c r="G6" s="148" t="s">
        <v>29</v>
      </c>
      <c r="H6" s="148" t="s">
        <v>29</v>
      </c>
      <c r="I6" s="149">
        <v>14</v>
      </c>
      <c r="J6" s="150"/>
      <c r="K6" s="434">
        <f t="shared" si="0"/>
        <v>0</v>
      </c>
      <c r="L6" s="434"/>
      <c r="M6" s="434"/>
      <c r="N6" s="434"/>
      <c r="O6" s="434">
        <f>I6*$J6/1000000</f>
        <v>0</v>
      </c>
      <c r="P6" s="435"/>
    </row>
    <row r="7" spans="1:16" s="1" customFormat="1" ht="12.75">
      <c r="A7" s="145"/>
      <c r="B7" s="146"/>
      <c r="C7" s="447">
        <v>3</v>
      </c>
      <c r="D7" s="786" t="s">
        <v>229</v>
      </c>
      <c r="E7" s="786">
        <v>17.5</v>
      </c>
      <c r="F7" s="787" t="s">
        <v>37</v>
      </c>
      <c r="G7" s="787" t="s">
        <v>29</v>
      </c>
      <c r="H7" s="787" t="s">
        <v>29</v>
      </c>
      <c r="I7" s="788" t="s">
        <v>37</v>
      </c>
      <c r="J7" s="150"/>
      <c r="K7" s="434">
        <f t="shared" si="0"/>
        <v>0</v>
      </c>
      <c r="L7" s="434"/>
      <c r="M7" s="434"/>
      <c r="N7" s="434"/>
      <c r="O7" s="434"/>
      <c r="P7" s="435"/>
    </row>
    <row r="8" spans="1:16" s="1" customFormat="1" ht="12.75">
      <c r="A8" s="145"/>
      <c r="B8" s="146"/>
      <c r="C8" s="447">
        <v>4</v>
      </c>
      <c r="D8" s="787" t="s">
        <v>113</v>
      </c>
      <c r="E8" s="787">
        <v>2.5</v>
      </c>
      <c r="F8" s="787" t="s">
        <v>37</v>
      </c>
      <c r="G8" s="787" t="s">
        <v>29</v>
      </c>
      <c r="H8" s="787" t="s">
        <v>29</v>
      </c>
      <c r="I8" s="152" t="s">
        <v>37</v>
      </c>
      <c r="J8" s="150"/>
      <c r="K8" s="434">
        <f t="shared" si="0"/>
        <v>0</v>
      </c>
      <c r="L8" s="434"/>
      <c r="M8" s="434"/>
      <c r="N8" s="434"/>
      <c r="O8" s="434"/>
      <c r="P8" s="435"/>
    </row>
    <row r="9" spans="1:16" s="1" customFormat="1" ht="12.75">
      <c r="A9" s="145"/>
      <c r="B9" s="146"/>
      <c r="C9" s="447">
        <v>5</v>
      </c>
      <c r="D9" s="151" t="s">
        <v>114</v>
      </c>
      <c r="E9" s="151">
        <v>1.5</v>
      </c>
      <c r="F9" s="151" t="s">
        <v>37</v>
      </c>
      <c r="G9" s="151" t="s">
        <v>29</v>
      </c>
      <c r="H9" s="151" t="s">
        <v>29</v>
      </c>
      <c r="I9" s="152" t="s">
        <v>37</v>
      </c>
      <c r="J9" s="150"/>
      <c r="K9" s="434">
        <f t="shared" si="0"/>
        <v>0</v>
      </c>
      <c r="L9" s="434"/>
      <c r="M9" s="434"/>
      <c r="N9" s="434"/>
      <c r="O9" s="434"/>
      <c r="P9" s="435"/>
    </row>
    <row r="10" spans="1:16" s="1" customFormat="1" ht="12.75">
      <c r="A10" s="153"/>
      <c r="B10" s="154"/>
      <c r="C10" s="448">
        <v>6</v>
      </c>
      <c r="D10" s="155" t="s">
        <v>115</v>
      </c>
      <c r="E10" s="156">
        <v>0.5</v>
      </c>
      <c r="F10" s="156" t="s">
        <v>37</v>
      </c>
      <c r="G10" s="156" t="s">
        <v>29</v>
      </c>
      <c r="H10" s="157" t="s">
        <v>29</v>
      </c>
      <c r="I10" s="158" t="s">
        <v>37</v>
      </c>
      <c r="J10" s="159"/>
      <c r="K10" s="436">
        <f t="shared" si="0"/>
        <v>0</v>
      </c>
      <c r="L10" s="436"/>
      <c r="M10" s="436"/>
      <c r="N10" s="436"/>
      <c r="O10" s="436"/>
      <c r="P10" s="437"/>
    </row>
    <row r="11" spans="1:16" s="1" customFormat="1" ht="12.75">
      <c r="A11" s="145"/>
      <c r="B11" s="160" t="s">
        <v>33</v>
      </c>
      <c r="C11" s="789"/>
      <c r="D11" s="790" t="s">
        <v>220</v>
      </c>
      <c r="E11" s="791"/>
      <c r="F11" s="787"/>
      <c r="G11" s="787"/>
      <c r="H11" s="787"/>
      <c r="I11" s="152"/>
      <c r="J11" s="162">
        <f aca="true" t="shared" si="1" ref="J11:O11">J12+J13+J14+J15</f>
        <v>0</v>
      </c>
      <c r="K11" s="438">
        <f t="shared" si="1"/>
        <v>0</v>
      </c>
      <c r="L11" s="438">
        <f t="shared" si="1"/>
        <v>0</v>
      </c>
      <c r="M11" s="438">
        <f t="shared" si="1"/>
        <v>0</v>
      </c>
      <c r="N11" s="438">
        <f t="shared" si="1"/>
        <v>0</v>
      </c>
      <c r="O11" s="438">
        <f t="shared" si="1"/>
        <v>0</v>
      </c>
      <c r="P11" s="435"/>
    </row>
    <row r="12" spans="1:16" s="1" customFormat="1" ht="12.75">
      <c r="A12" s="145"/>
      <c r="B12" s="146"/>
      <c r="C12" s="792">
        <v>1</v>
      </c>
      <c r="D12" s="787" t="s">
        <v>116</v>
      </c>
      <c r="E12" s="787">
        <v>500</v>
      </c>
      <c r="F12" s="787" t="s">
        <v>37</v>
      </c>
      <c r="G12" s="787" t="s">
        <v>29</v>
      </c>
      <c r="H12" s="787" t="s">
        <v>29</v>
      </c>
      <c r="I12" s="152" t="s">
        <v>37</v>
      </c>
      <c r="J12" s="150"/>
      <c r="K12" s="434">
        <f>E12*$J12/1000000</f>
        <v>0</v>
      </c>
      <c r="L12" s="434"/>
      <c r="M12" s="434"/>
      <c r="N12" s="434"/>
      <c r="O12" s="434"/>
      <c r="P12" s="435"/>
    </row>
    <row r="13" spans="1:16" s="1" customFormat="1" ht="12.75">
      <c r="A13" s="145"/>
      <c r="B13" s="146"/>
      <c r="C13" s="792">
        <v>2</v>
      </c>
      <c r="D13" s="787" t="s">
        <v>117</v>
      </c>
      <c r="E13" s="787">
        <v>50</v>
      </c>
      <c r="F13" s="787" t="s">
        <v>37</v>
      </c>
      <c r="G13" s="787" t="s">
        <v>29</v>
      </c>
      <c r="H13" s="787" t="s">
        <v>29</v>
      </c>
      <c r="I13" s="152">
        <v>15</v>
      </c>
      <c r="J13" s="150"/>
      <c r="K13" s="434">
        <f>E13*$J13/1000000</f>
        <v>0</v>
      </c>
      <c r="L13" s="434"/>
      <c r="M13" s="434"/>
      <c r="N13" s="434"/>
      <c r="O13" s="434">
        <f>I13*$J13/1000000</f>
        <v>0</v>
      </c>
      <c r="P13" s="435"/>
    </row>
    <row r="14" spans="1:16" s="103" customFormat="1" ht="12.75">
      <c r="A14" s="145"/>
      <c r="B14" s="146"/>
      <c r="C14" s="447">
        <v>3</v>
      </c>
      <c r="D14" s="786" t="s">
        <v>118</v>
      </c>
      <c r="E14" s="786">
        <v>50</v>
      </c>
      <c r="F14" s="787" t="s">
        <v>37</v>
      </c>
      <c r="G14" s="787" t="s">
        <v>29</v>
      </c>
      <c r="H14" s="787" t="s">
        <v>29</v>
      </c>
      <c r="I14" s="793">
        <v>70</v>
      </c>
      <c r="J14" s="150"/>
      <c r="K14" s="434">
        <f>E14*$J14/1000000</f>
        <v>0</v>
      </c>
      <c r="L14" s="434"/>
      <c r="M14" s="434"/>
      <c r="N14" s="434"/>
      <c r="O14" s="434">
        <f>I14*$J14/1000000</f>
        <v>0</v>
      </c>
      <c r="P14" s="435"/>
    </row>
    <row r="15" spans="1:16" s="1" customFormat="1" ht="12.75">
      <c r="A15" s="153"/>
      <c r="B15" s="154"/>
      <c r="C15" s="448">
        <v>4</v>
      </c>
      <c r="D15" s="794" t="s">
        <v>119</v>
      </c>
      <c r="E15" s="794">
        <v>50</v>
      </c>
      <c r="F15" s="155" t="s">
        <v>37</v>
      </c>
      <c r="G15" s="155" t="s">
        <v>29</v>
      </c>
      <c r="H15" s="157" t="s">
        <v>29</v>
      </c>
      <c r="I15" s="795">
        <v>50</v>
      </c>
      <c r="J15" s="159"/>
      <c r="K15" s="436">
        <f>E15*$J15/1000000</f>
        <v>0</v>
      </c>
      <c r="L15" s="436"/>
      <c r="M15" s="436"/>
      <c r="N15" s="436"/>
      <c r="O15" s="436">
        <f>I15*$J15/1000000</f>
        <v>0</v>
      </c>
      <c r="P15" s="437"/>
    </row>
    <row r="16" spans="1:16" s="1" customFormat="1" ht="12.75">
      <c r="A16" s="145"/>
      <c r="B16" s="160" t="s">
        <v>35</v>
      </c>
      <c r="C16" s="789"/>
      <c r="D16" s="796" t="s">
        <v>376</v>
      </c>
      <c r="E16" s="787"/>
      <c r="F16" s="787"/>
      <c r="G16" s="787"/>
      <c r="H16" s="787"/>
      <c r="I16" s="152"/>
      <c r="J16" s="162">
        <f aca="true" t="shared" si="2" ref="J16:O16">J17</f>
        <v>0</v>
      </c>
      <c r="K16" s="438">
        <f t="shared" si="2"/>
        <v>0</v>
      </c>
      <c r="L16" s="438">
        <f t="shared" si="2"/>
        <v>0</v>
      </c>
      <c r="M16" s="438">
        <f t="shared" si="2"/>
        <v>0</v>
      </c>
      <c r="N16" s="438">
        <f t="shared" si="2"/>
        <v>0</v>
      </c>
      <c r="O16" s="438">
        <f t="shared" si="2"/>
        <v>0</v>
      </c>
      <c r="P16" s="435"/>
    </row>
    <row r="17" spans="1:16" s="1" customFormat="1" ht="12.75">
      <c r="A17" s="109"/>
      <c r="B17" s="31"/>
      <c r="C17" s="87">
        <v>1</v>
      </c>
      <c r="D17" s="797" t="s">
        <v>120</v>
      </c>
      <c r="E17" s="797">
        <v>8</v>
      </c>
      <c r="F17" s="797" t="s">
        <v>37</v>
      </c>
      <c r="G17" s="797" t="s">
        <v>29</v>
      </c>
      <c r="H17" s="798" t="s">
        <v>29</v>
      </c>
      <c r="I17" s="799" t="s">
        <v>29</v>
      </c>
      <c r="J17" s="34"/>
      <c r="K17" s="380">
        <f>E17*$J17/1000000</f>
        <v>0</v>
      </c>
      <c r="L17" s="380"/>
      <c r="M17" s="380"/>
      <c r="N17" s="380"/>
      <c r="O17" s="380"/>
      <c r="P17" s="439"/>
    </row>
    <row r="18" spans="1:16" s="103" customFormat="1" ht="25.5">
      <c r="A18" s="145"/>
      <c r="B18" s="160" t="s">
        <v>38</v>
      </c>
      <c r="C18" s="789"/>
      <c r="D18" s="800" t="s">
        <v>121</v>
      </c>
      <c r="E18" s="787"/>
      <c r="F18" s="787"/>
      <c r="G18" s="787"/>
      <c r="H18" s="787"/>
      <c r="I18" s="452" t="s">
        <v>222</v>
      </c>
      <c r="J18" s="162">
        <f aca="true" t="shared" si="3" ref="J18:O18">J19+J20+J21+J22+J23+J24</f>
        <v>0</v>
      </c>
      <c r="K18" s="438">
        <f t="shared" si="3"/>
        <v>0</v>
      </c>
      <c r="L18" s="438">
        <f t="shared" si="3"/>
        <v>0</v>
      </c>
      <c r="M18" s="438">
        <f t="shared" si="3"/>
        <v>0</v>
      </c>
      <c r="N18" s="438">
        <f t="shared" si="3"/>
        <v>0</v>
      </c>
      <c r="O18" s="438">
        <f t="shared" si="3"/>
        <v>0</v>
      </c>
      <c r="P18" s="440" t="s">
        <v>221</v>
      </c>
    </row>
    <row r="19" spans="1:25" s="165" customFormat="1" ht="13.5">
      <c r="A19" s="145"/>
      <c r="B19" s="146"/>
      <c r="C19" s="792">
        <v>1</v>
      </c>
      <c r="D19" s="801" t="s">
        <v>122</v>
      </c>
      <c r="E19" s="802">
        <v>1500</v>
      </c>
      <c r="F19" s="787" t="s">
        <v>37</v>
      </c>
      <c r="G19" s="787" t="s">
        <v>37</v>
      </c>
      <c r="H19" s="787" t="s">
        <v>29</v>
      </c>
      <c r="I19" s="163">
        <v>1000</v>
      </c>
      <c r="J19" s="150"/>
      <c r="K19" s="434">
        <f aca="true" t="shared" si="4" ref="K19:K24">E19*$J19/1000000</f>
        <v>0</v>
      </c>
      <c r="L19" s="434"/>
      <c r="M19" s="434"/>
      <c r="N19" s="434"/>
      <c r="O19" s="434">
        <f aca="true" t="shared" si="5" ref="O19:O24">I19*$P19/1000000</f>
        <v>0</v>
      </c>
      <c r="P19" s="441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1:16" s="1" customFormat="1" ht="13.5">
      <c r="A20" s="145"/>
      <c r="B20" s="146"/>
      <c r="C20" s="792">
        <v>2</v>
      </c>
      <c r="D20" s="787" t="s">
        <v>377</v>
      </c>
      <c r="E20" s="802">
        <v>100</v>
      </c>
      <c r="F20" s="787" t="s">
        <v>37</v>
      </c>
      <c r="G20" s="787" t="s">
        <v>37</v>
      </c>
      <c r="H20" s="787" t="s">
        <v>29</v>
      </c>
      <c r="I20" s="163">
        <v>10</v>
      </c>
      <c r="J20" s="150"/>
      <c r="K20" s="434">
        <f t="shared" si="4"/>
        <v>0</v>
      </c>
      <c r="L20" s="434"/>
      <c r="M20" s="434"/>
      <c r="N20" s="434"/>
      <c r="O20" s="434">
        <f t="shared" si="5"/>
        <v>0</v>
      </c>
      <c r="P20" s="441"/>
    </row>
    <row r="21" spans="1:16" s="1" customFormat="1" ht="13.5">
      <c r="A21" s="145"/>
      <c r="B21" s="146"/>
      <c r="C21" s="447">
        <v>3</v>
      </c>
      <c r="D21" s="786" t="s">
        <v>123</v>
      </c>
      <c r="E21" s="803">
        <v>450</v>
      </c>
      <c r="F21" s="787" t="s">
        <v>37</v>
      </c>
      <c r="G21" s="787" t="s">
        <v>37</v>
      </c>
      <c r="H21" s="787" t="s">
        <v>29</v>
      </c>
      <c r="I21" s="166">
        <v>30</v>
      </c>
      <c r="J21" s="150"/>
      <c r="K21" s="434">
        <f t="shared" si="4"/>
        <v>0</v>
      </c>
      <c r="L21" s="434"/>
      <c r="M21" s="434"/>
      <c r="N21" s="434"/>
      <c r="O21" s="434">
        <f t="shared" si="5"/>
        <v>0</v>
      </c>
      <c r="P21" s="441"/>
    </row>
    <row r="22" spans="1:16" s="1" customFormat="1" ht="13.5">
      <c r="A22" s="145"/>
      <c r="B22" s="146"/>
      <c r="C22" s="447">
        <v>4</v>
      </c>
      <c r="D22" s="786" t="s">
        <v>124</v>
      </c>
      <c r="E22" s="804">
        <v>100</v>
      </c>
      <c r="F22" s="787" t="s">
        <v>37</v>
      </c>
      <c r="G22" s="787" t="s">
        <v>37</v>
      </c>
      <c r="H22" s="787" t="s">
        <v>29</v>
      </c>
      <c r="I22" s="805">
        <v>0.1</v>
      </c>
      <c r="J22" s="150"/>
      <c r="K22" s="434">
        <f t="shared" si="4"/>
        <v>0</v>
      </c>
      <c r="L22" s="434"/>
      <c r="M22" s="434"/>
      <c r="N22" s="434"/>
      <c r="O22" s="434">
        <f t="shared" si="5"/>
        <v>0</v>
      </c>
      <c r="P22" s="441"/>
    </row>
    <row r="23" spans="1:16" ht="13.5">
      <c r="A23" s="145"/>
      <c r="B23" s="146"/>
      <c r="C23" s="447">
        <v>5</v>
      </c>
      <c r="D23" s="806" t="s">
        <v>125</v>
      </c>
      <c r="E23" s="804">
        <v>20</v>
      </c>
      <c r="F23" s="787" t="s">
        <v>37</v>
      </c>
      <c r="G23" s="787" t="s">
        <v>37</v>
      </c>
      <c r="H23" s="787" t="s">
        <v>29</v>
      </c>
      <c r="I23" s="167">
        <v>0.1</v>
      </c>
      <c r="J23" s="150"/>
      <c r="K23" s="434">
        <f t="shared" si="4"/>
        <v>0</v>
      </c>
      <c r="L23" s="434"/>
      <c r="M23" s="434"/>
      <c r="N23" s="434"/>
      <c r="O23" s="434">
        <f t="shared" si="5"/>
        <v>0</v>
      </c>
      <c r="P23" s="441"/>
    </row>
    <row r="24" spans="1:16" ht="13.5">
      <c r="A24" s="153"/>
      <c r="B24" s="154"/>
      <c r="C24" s="448">
        <v>6</v>
      </c>
      <c r="D24" s="794" t="s">
        <v>126</v>
      </c>
      <c r="E24" s="807">
        <v>100</v>
      </c>
      <c r="F24" s="156" t="s">
        <v>37</v>
      </c>
      <c r="G24" s="156" t="s">
        <v>37</v>
      </c>
      <c r="H24" s="808" t="s">
        <v>29</v>
      </c>
      <c r="I24" s="168">
        <v>0.1</v>
      </c>
      <c r="J24" s="159"/>
      <c r="K24" s="436">
        <f t="shared" si="4"/>
        <v>0</v>
      </c>
      <c r="L24" s="436"/>
      <c r="M24" s="436"/>
      <c r="N24" s="436"/>
      <c r="O24" s="785">
        <f t="shared" si="5"/>
        <v>0</v>
      </c>
      <c r="P24" s="442"/>
    </row>
    <row r="25" spans="1:16" ht="25.5">
      <c r="A25" s="24"/>
      <c r="B25" s="169" t="s">
        <v>40</v>
      </c>
      <c r="C25" s="100"/>
      <c r="D25" s="809" t="s">
        <v>127</v>
      </c>
      <c r="E25" s="810"/>
      <c r="F25" s="387"/>
      <c r="G25" s="387"/>
      <c r="H25" s="387"/>
      <c r="I25" s="452" t="s">
        <v>222</v>
      </c>
      <c r="J25" s="592">
        <f aca="true" t="shared" si="6" ref="J25:O25">J26+J27+J28+J29+J30+J31</f>
        <v>0</v>
      </c>
      <c r="K25" s="443">
        <f t="shared" si="6"/>
        <v>0</v>
      </c>
      <c r="L25" s="443">
        <f t="shared" si="6"/>
        <v>0</v>
      </c>
      <c r="M25" s="443">
        <f t="shared" si="6"/>
        <v>0</v>
      </c>
      <c r="N25" s="443">
        <f t="shared" si="6"/>
        <v>0</v>
      </c>
      <c r="O25" s="443">
        <f t="shared" si="6"/>
        <v>0</v>
      </c>
      <c r="P25" s="440" t="s">
        <v>221</v>
      </c>
    </row>
    <row r="26" spans="1:16" ht="25.5">
      <c r="A26" s="170"/>
      <c r="B26" s="171"/>
      <c r="C26" s="449">
        <v>1</v>
      </c>
      <c r="D26" s="804" t="s">
        <v>235</v>
      </c>
      <c r="E26" s="172">
        <v>1700</v>
      </c>
      <c r="F26" s="173" t="s">
        <v>37</v>
      </c>
      <c r="G26" s="173" t="s">
        <v>29</v>
      </c>
      <c r="H26" s="173" t="s">
        <v>29</v>
      </c>
      <c r="I26" s="174">
        <v>5000</v>
      </c>
      <c r="J26" s="175"/>
      <c r="K26" s="434">
        <f aca="true" t="shared" si="7" ref="K26:K31">E26*$J26/1000000</f>
        <v>0</v>
      </c>
      <c r="L26" s="434"/>
      <c r="M26" s="434"/>
      <c r="N26" s="434"/>
      <c r="O26" s="434">
        <f>I26*$P26/1000000</f>
        <v>0</v>
      </c>
      <c r="P26" s="444"/>
    </row>
    <row r="27" spans="1:16" ht="13.5">
      <c r="A27" s="170"/>
      <c r="B27" s="171"/>
      <c r="C27" s="449">
        <v>2</v>
      </c>
      <c r="D27" s="811" t="s">
        <v>234</v>
      </c>
      <c r="E27" s="812">
        <v>200</v>
      </c>
      <c r="F27" s="813" t="s">
        <v>37</v>
      </c>
      <c r="G27" s="813" t="s">
        <v>29</v>
      </c>
      <c r="H27" s="813" t="s">
        <v>29</v>
      </c>
      <c r="I27" s="814" t="s">
        <v>29</v>
      </c>
      <c r="J27" s="175"/>
      <c r="K27" s="434">
        <f t="shared" si="7"/>
        <v>0</v>
      </c>
      <c r="L27" s="434"/>
      <c r="M27" s="434"/>
      <c r="N27" s="434"/>
      <c r="O27" s="434"/>
      <c r="P27" s="444"/>
    </row>
    <row r="28" spans="1:16" ht="13.5">
      <c r="A28" s="145"/>
      <c r="B28" s="146"/>
      <c r="C28" s="792">
        <v>3</v>
      </c>
      <c r="D28" s="787" t="s">
        <v>128</v>
      </c>
      <c r="E28" s="787">
        <v>100</v>
      </c>
      <c r="F28" s="787" t="s">
        <v>37</v>
      </c>
      <c r="G28" s="787" t="s">
        <v>29</v>
      </c>
      <c r="H28" s="787" t="s">
        <v>29</v>
      </c>
      <c r="I28" s="166">
        <v>5</v>
      </c>
      <c r="J28" s="176"/>
      <c r="K28" s="434">
        <f t="shared" si="7"/>
        <v>0</v>
      </c>
      <c r="L28" s="434"/>
      <c r="M28" s="434"/>
      <c r="N28" s="434"/>
      <c r="O28" s="434">
        <f>I28*$P28/1000000</f>
        <v>0</v>
      </c>
      <c r="P28" s="445"/>
    </row>
    <row r="29" spans="1:16" ht="13.5">
      <c r="A29" s="145"/>
      <c r="B29" s="146"/>
      <c r="C29" s="447">
        <v>4</v>
      </c>
      <c r="D29" s="786" t="s">
        <v>129</v>
      </c>
      <c r="E29" s="786">
        <v>100</v>
      </c>
      <c r="F29" s="787" t="s">
        <v>37</v>
      </c>
      <c r="G29" s="787" t="s">
        <v>29</v>
      </c>
      <c r="H29" s="787" t="s">
        <v>29</v>
      </c>
      <c r="I29" s="166" t="s">
        <v>29</v>
      </c>
      <c r="J29" s="176"/>
      <c r="K29" s="434">
        <f t="shared" si="7"/>
        <v>0</v>
      </c>
      <c r="L29" s="434"/>
      <c r="M29" s="434"/>
      <c r="N29" s="434"/>
      <c r="O29" s="434"/>
      <c r="P29" s="445"/>
    </row>
    <row r="30" spans="1:16" ht="13.5">
      <c r="A30" s="145"/>
      <c r="B30" s="146"/>
      <c r="C30" s="792">
        <v>5</v>
      </c>
      <c r="D30" s="787" t="s">
        <v>130</v>
      </c>
      <c r="E30" s="787">
        <v>10</v>
      </c>
      <c r="F30" s="787" t="s">
        <v>37</v>
      </c>
      <c r="G30" s="787" t="s">
        <v>29</v>
      </c>
      <c r="H30" s="787" t="s">
        <v>29</v>
      </c>
      <c r="I30" s="815" t="s">
        <v>29</v>
      </c>
      <c r="J30" s="150"/>
      <c r="K30" s="434">
        <f t="shared" si="7"/>
        <v>0</v>
      </c>
      <c r="L30" s="434"/>
      <c r="M30" s="434"/>
      <c r="N30" s="434"/>
      <c r="O30" s="434"/>
      <c r="P30" s="445"/>
    </row>
    <row r="31" spans="1:16" ht="13.5">
      <c r="A31" s="145"/>
      <c r="B31" s="146"/>
      <c r="C31" s="792">
        <v>6</v>
      </c>
      <c r="D31" s="787" t="s">
        <v>378</v>
      </c>
      <c r="E31" s="787">
        <v>1.5</v>
      </c>
      <c r="F31" s="787" t="s">
        <v>37</v>
      </c>
      <c r="G31" s="787" t="s">
        <v>29</v>
      </c>
      <c r="H31" s="787" t="s">
        <v>29</v>
      </c>
      <c r="I31" s="815" t="s">
        <v>29</v>
      </c>
      <c r="J31" s="150"/>
      <c r="K31" s="434">
        <f t="shared" si="7"/>
        <v>0</v>
      </c>
      <c r="L31" s="434"/>
      <c r="M31" s="434"/>
      <c r="N31" s="434"/>
      <c r="O31" s="434"/>
      <c r="P31" s="445"/>
    </row>
    <row r="32" spans="1:16" ht="13.5" thickBot="1">
      <c r="A32" s="585">
        <v>3</v>
      </c>
      <c r="B32" s="586"/>
      <c r="C32" s="587"/>
      <c r="D32" s="588" t="s">
        <v>109</v>
      </c>
      <c r="E32" s="586"/>
      <c r="F32" s="586"/>
      <c r="G32" s="586"/>
      <c r="H32" s="586"/>
      <c r="I32" s="586"/>
      <c r="J32" s="589"/>
      <c r="K32" s="590">
        <f>K4+K11+K16+K18+K25</f>
        <v>0</v>
      </c>
      <c r="L32" s="590">
        <f>L4+L11+L16+L18+L25</f>
        <v>0</v>
      </c>
      <c r="M32" s="590">
        <f>M4+M11+M16+M18+M25</f>
        <v>0</v>
      </c>
      <c r="N32" s="590">
        <f>N4+N11+N16+N18+N25</f>
        <v>0</v>
      </c>
      <c r="O32" s="590">
        <f>O4+O11+O16+O18+O25</f>
        <v>0</v>
      </c>
      <c r="P32" s="591"/>
    </row>
    <row r="35" ht="12.75">
      <c r="D35" s="8"/>
    </row>
  </sheetData>
  <sheetProtection/>
  <mergeCells count="2">
    <mergeCell ref="E1:I1"/>
    <mergeCell ref="K1:O1"/>
  </mergeCells>
  <printOptions/>
  <pageMargins left="0.75" right="0.75" top="1" bottom="1" header="0.49236111111111114" footer="0.49236111111111114"/>
  <pageSetup horizontalDpi="300" verticalDpi="300" orientation="landscape" paperSize="9" scale="75" r:id="rId1"/>
  <headerFooter alignWithMargins="0">
    <oddHeader>&amp;LPCDD/PCDF Inventory&amp;CReference Year: _____________&amp;RCountry: ___________________</oddHeader>
    <oddFooter>&amp;L&amp;A&amp;C&amp;D&amp;RPage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O27" sqref="O27"/>
    </sheetView>
  </sheetViews>
  <sheetFormatPr defaultColWidth="9.33203125" defaultRowHeight="12.75"/>
  <cols>
    <col min="1" max="1" width="6.66015625" style="0" customWidth="1"/>
    <col min="2" max="2" width="7" style="182" customWidth="1"/>
    <col min="3" max="3" width="6.83203125" style="182" customWidth="1"/>
    <col min="4" max="4" width="49" style="0" customWidth="1"/>
    <col min="5" max="5" width="7" style="0" customWidth="1"/>
    <col min="6" max="6" width="6.66015625" style="0" customWidth="1"/>
    <col min="7" max="7" width="6" style="0" customWidth="1"/>
    <col min="8" max="8" width="9.83203125" style="0" customWidth="1"/>
    <col min="9" max="9" width="9.33203125" style="0" customWidth="1"/>
    <col min="10" max="10" width="14.66015625" style="0" customWidth="1"/>
    <col min="11" max="11" width="11.33203125" style="428" customWidth="1"/>
    <col min="12" max="12" width="10.33203125" style="428" customWidth="1"/>
    <col min="13" max="13" width="10.16015625" style="428" customWidth="1"/>
    <col min="14" max="14" width="10.5" style="428" customWidth="1"/>
    <col min="15" max="15" width="12.16015625" style="428" customWidth="1"/>
  </cols>
  <sheetData>
    <row r="1" spans="1:15" ht="12.75">
      <c r="A1" s="404"/>
      <c r="B1" s="404"/>
      <c r="C1" s="478"/>
      <c r="D1" s="479" t="s">
        <v>225</v>
      </c>
      <c r="E1" s="1077" t="s">
        <v>18</v>
      </c>
      <c r="F1" s="1078"/>
      <c r="G1" s="1078"/>
      <c r="H1" s="1078"/>
      <c r="I1" s="1079"/>
      <c r="J1" s="397" t="s">
        <v>19</v>
      </c>
      <c r="K1" s="1080" t="s">
        <v>20</v>
      </c>
      <c r="L1" s="1081"/>
      <c r="M1" s="1081"/>
      <c r="N1" s="1081"/>
      <c r="O1" s="1082"/>
    </row>
    <row r="2" spans="1:15" ht="13.5" thickBot="1">
      <c r="A2" s="481" t="s">
        <v>226</v>
      </c>
      <c r="B2" s="481" t="s">
        <v>23</v>
      </c>
      <c r="C2" s="475" t="s">
        <v>24</v>
      </c>
      <c r="D2" s="480"/>
      <c r="E2" s="475" t="s">
        <v>2</v>
      </c>
      <c r="F2" s="476" t="s">
        <v>3</v>
      </c>
      <c r="G2" s="476" t="s">
        <v>4</v>
      </c>
      <c r="H2" s="476" t="s">
        <v>5</v>
      </c>
      <c r="I2" s="477" t="s">
        <v>6</v>
      </c>
      <c r="J2" s="398" t="s">
        <v>21</v>
      </c>
      <c r="K2" s="482" t="s">
        <v>22</v>
      </c>
      <c r="L2" s="450" t="s">
        <v>22</v>
      </c>
      <c r="M2" s="450" t="s">
        <v>22</v>
      </c>
      <c r="N2" s="450" t="s">
        <v>22</v>
      </c>
      <c r="O2" s="483" t="s">
        <v>22</v>
      </c>
    </row>
    <row r="3" spans="1:15" s="183" customFormat="1" ht="13.5" thickBot="1">
      <c r="A3" s="456">
        <v>4</v>
      </c>
      <c r="B3" s="266"/>
      <c r="C3" s="266"/>
      <c r="D3" s="453" t="s">
        <v>9</v>
      </c>
      <c r="E3" s="453"/>
      <c r="F3" s="453"/>
      <c r="G3" s="453"/>
      <c r="H3" s="453"/>
      <c r="I3" s="453"/>
      <c r="J3" s="399"/>
      <c r="K3" s="484" t="s">
        <v>2</v>
      </c>
      <c r="L3" s="485" t="s">
        <v>3</v>
      </c>
      <c r="M3" s="485" t="s">
        <v>4</v>
      </c>
      <c r="N3" s="485" t="s">
        <v>5</v>
      </c>
      <c r="O3" s="486" t="s">
        <v>6</v>
      </c>
    </row>
    <row r="4" spans="1:15" ht="12.75">
      <c r="A4" s="184"/>
      <c r="B4" s="185" t="s">
        <v>27</v>
      </c>
      <c r="C4" s="185"/>
      <c r="D4" s="21" t="s">
        <v>131</v>
      </c>
      <c r="E4" s="186"/>
      <c r="F4" s="186"/>
      <c r="G4" s="186"/>
      <c r="H4" s="186"/>
      <c r="I4" s="187"/>
      <c r="J4" s="144">
        <f aca="true" t="shared" si="0" ref="J4:O4">J5+J6+J7+J8</f>
        <v>0</v>
      </c>
      <c r="K4" s="432">
        <f>K5+K6+K7+K8</f>
        <v>0</v>
      </c>
      <c r="L4" s="432">
        <f t="shared" si="0"/>
        <v>0</v>
      </c>
      <c r="M4" s="432">
        <f t="shared" si="0"/>
        <v>0</v>
      </c>
      <c r="N4" s="432">
        <f t="shared" si="0"/>
        <v>0</v>
      </c>
      <c r="O4" s="432">
        <f t="shared" si="0"/>
        <v>0</v>
      </c>
    </row>
    <row r="5" spans="1:15" s="195" customFormat="1" ht="12.75">
      <c r="A5" s="188"/>
      <c r="B5" s="189"/>
      <c r="C5" s="190">
        <v>1</v>
      </c>
      <c r="D5" s="191" t="s">
        <v>132</v>
      </c>
      <c r="E5" s="192">
        <v>5</v>
      </c>
      <c r="F5" s="215" t="s">
        <v>37</v>
      </c>
      <c r="G5" s="192" t="s">
        <v>29</v>
      </c>
      <c r="H5" s="192" t="s">
        <v>37</v>
      </c>
      <c r="I5" s="193" t="s">
        <v>37</v>
      </c>
      <c r="J5" s="194"/>
      <c r="K5" s="487">
        <f>E5*$J5/1000000</f>
        <v>0</v>
      </c>
      <c r="L5" s="488"/>
      <c r="M5" s="488"/>
      <c r="N5" s="488"/>
      <c r="O5" s="487"/>
    </row>
    <row r="6" spans="1:15" ht="25.5">
      <c r="A6" s="184"/>
      <c r="B6" s="196"/>
      <c r="C6" s="196">
        <v>2</v>
      </c>
      <c r="D6" s="10" t="s">
        <v>133</v>
      </c>
      <c r="E6" s="186">
        <v>5</v>
      </c>
      <c r="F6" s="593" t="s">
        <v>37</v>
      </c>
      <c r="G6" s="593" t="s">
        <v>29</v>
      </c>
      <c r="H6" s="197" t="s">
        <v>37</v>
      </c>
      <c r="I6" s="187" t="s">
        <v>37</v>
      </c>
      <c r="J6" s="198"/>
      <c r="K6" s="487">
        <f>E6*$J6/1000000</f>
        <v>0</v>
      </c>
      <c r="L6" s="487"/>
      <c r="M6" s="487"/>
      <c r="N6" s="487"/>
      <c r="O6" s="487"/>
    </row>
    <row r="7" spans="1:15" ht="25.5">
      <c r="A7" s="184"/>
      <c r="B7" s="196"/>
      <c r="C7" s="196">
        <v>3</v>
      </c>
      <c r="D7" s="10" t="s">
        <v>134</v>
      </c>
      <c r="E7" s="186">
        <v>0.6</v>
      </c>
      <c r="F7" s="593" t="s">
        <v>37</v>
      </c>
      <c r="G7" s="593" t="s">
        <v>29</v>
      </c>
      <c r="H7" s="197" t="s">
        <v>37</v>
      </c>
      <c r="I7" s="187" t="s">
        <v>37</v>
      </c>
      <c r="J7" s="198"/>
      <c r="K7" s="487">
        <f>E7*$J7/1000000</f>
        <v>0</v>
      </c>
      <c r="L7" s="487"/>
      <c r="M7" s="487"/>
      <c r="N7" s="487"/>
      <c r="O7" s="487"/>
    </row>
    <row r="8" spans="1:15" s="30" customFormat="1" ht="51">
      <c r="A8" s="66"/>
      <c r="B8" s="67"/>
      <c r="C8" s="67">
        <v>4</v>
      </c>
      <c r="D8" s="32" t="s">
        <v>135</v>
      </c>
      <c r="E8" s="69">
        <v>0.05</v>
      </c>
      <c r="F8" s="70" t="s">
        <v>37</v>
      </c>
      <c r="G8" s="70" t="s">
        <v>29</v>
      </c>
      <c r="H8" s="70" t="s">
        <v>37</v>
      </c>
      <c r="I8" s="594" t="s">
        <v>37</v>
      </c>
      <c r="J8" s="71"/>
      <c r="K8" s="424">
        <f>E8*$J8/1000000</f>
        <v>0</v>
      </c>
      <c r="L8" s="424"/>
      <c r="M8" s="424"/>
      <c r="N8" s="424"/>
      <c r="O8" s="424"/>
    </row>
    <row r="9" spans="1:15" ht="12.75">
      <c r="A9" s="184"/>
      <c r="B9" s="185" t="s">
        <v>33</v>
      </c>
      <c r="C9" s="185"/>
      <c r="D9" s="21" t="s">
        <v>136</v>
      </c>
      <c r="E9" s="186"/>
      <c r="F9" s="197"/>
      <c r="G9" s="197"/>
      <c r="H9" s="197"/>
      <c r="I9" s="187"/>
      <c r="J9" s="144">
        <f aca="true" t="shared" si="1" ref="J9:O9">J10+J11</f>
        <v>0</v>
      </c>
      <c r="K9" s="432">
        <f t="shared" si="1"/>
        <v>0</v>
      </c>
      <c r="L9" s="432">
        <f t="shared" si="1"/>
        <v>0</v>
      </c>
      <c r="M9" s="432">
        <f t="shared" si="1"/>
        <v>0</v>
      </c>
      <c r="N9" s="432">
        <f t="shared" si="1"/>
        <v>0</v>
      </c>
      <c r="O9" s="432">
        <f t="shared" si="1"/>
        <v>0</v>
      </c>
    </row>
    <row r="10" spans="1:15" ht="25.5">
      <c r="A10" s="184"/>
      <c r="B10" s="196"/>
      <c r="C10" s="196">
        <v>1</v>
      </c>
      <c r="D10" s="10" t="s">
        <v>137</v>
      </c>
      <c r="E10" s="186">
        <v>10</v>
      </c>
      <c r="F10" s="197" t="s">
        <v>37</v>
      </c>
      <c r="G10" s="593" t="s">
        <v>29</v>
      </c>
      <c r="H10" s="197" t="s">
        <v>37</v>
      </c>
      <c r="I10" s="187" t="s">
        <v>37</v>
      </c>
      <c r="J10" s="194"/>
      <c r="K10" s="487">
        <f>E10*$J10/1000000</f>
        <v>0</v>
      </c>
      <c r="L10" s="487"/>
      <c r="M10" s="487"/>
      <c r="N10" s="487"/>
      <c r="O10" s="487"/>
    </row>
    <row r="11" spans="1:15" ht="12.75">
      <c r="A11" s="199"/>
      <c r="B11" s="200"/>
      <c r="C11" s="200">
        <v>2</v>
      </c>
      <c r="D11" s="39" t="s">
        <v>138</v>
      </c>
      <c r="E11" s="201">
        <v>0.07</v>
      </c>
      <c r="F11" s="202" t="s">
        <v>37</v>
      </c>
      <c r="G11" s="595" t="s">
        <v>29</v>
      </c>
      <c r="H11" s="202" t="s">
        <v>37</v>
      </c>
      <c r="I11" s="203" t="s">
        <v>37</v>
      </c>
      <c r="J11" s="204"/>
      <c r="K11" s="489">
        <f>E11*$J11/1000000</f>
        <v>0</v>
      </c>
      <c r="L11" s="489"/>
      <c r="M11" s="489"/>
      <c r="N11" s="489"/>
      <c r="O11" s="489"/>
    </row>
    <row r="12" spans="1:15" ht="12.75">
      <c r="A12" s="184"/>
      <c r="B12" s="185" t="s">
        <v>35</v>
      </c>
      <c r="C12" s="185"/>
      <c r="D12" s="21" t="s">
        <v>139</v>
      </c>
      <c r="E12" s="186"/>
      <c r="F12" s="197"/>
      <c r="G12" s="197"/>
      <c r="H12" s="197"/>
      <c r="I12" s="187"/>
      <c r="J12" s="144">
        <f aca="true" t="shared" si="2" ref="J12:O12">J13+J14</f>
        <v>0</v>
      </c>
      <c r="K12" s="432">
        <f t="shared" si="2"/>
        <v>0</v>
      </c>
      <c r="L12" s="432">
        <f t="shared" si="2"/>
        <v>0</v>
      </c>
      <c r="M12" s="432">
        <f t="shared" si="2"/>
        <v>0</v>
      </c>
      <c r="N12" s="432">
        <f t="shared" si="2"/>
        <v>0</v>
      </c>
      <c r="O12" s="432">
        <f t="shared" si="2"/>
        <v>0</v>
      </c>
    </row>
    <row r="13" spans="1:15" ht="25.5">
      <c r="A13" s="184"/>
      <c r="B13" s="196"/>
      <c r="C13" s="196">
        <v>1</v>
      </c>
      <c r="D13" s="205" t="s">
        <v>223</v>
      </c>
      <c r="E13" s="186">
        <v>0.2</v>
      </c>
      <c r="F13" s="197" t="s">
        <v>29</v>
      </c>
      <c r="G13" s="593" t="s">
        <v>29</v>
      </c>
      <c r="H13" s="206">
        <v>0.06</v>
      </c>
      <c r="I13" s="207">
        <v>0.02</v>
      </c>
      <c r="J13" s="194"/>
      <c r="K13" s="487">
        <f>E13*$J13/1000000</f>
        <v>0</v>
      </c>
      <c r="L13" s="487"/>
      <c r="M13" s="487"/>
      <c r="N13" s="487">
        <f>H13*$J13/1000000</f>
        <v>0</v>
      </c>
      <c r="O13" s="487">
        <f>I13*$J13/1000000</f>
        <v>0</v>
      </c>
    </row>
    <row r="14" spans="1:15" ht="63.75">
      <c r="A14" s="199"/>
      <c r="B14" s="200"/>
      <c r="C14" s="200">
        <v>2</v>
      </c>
      <c r="D14" s="208" t="s">
        <v>379</v>
      </c>
      <c r="E14" s="209">
        <v>0.02</v>
      </c>
      <c r="F14" s="202" t="s">
        <v>29</v>
      </c>
      <c r="G14" s="595" t="s">
        <v>29</v>
      </c>
      <c r="H14" s="210">
        <v>0.006</v>
      </c>
      <c r="I14" s="211">
        <v>0.002</v>
      </c>
      <c r="J14" s="204"/>
      <c r="K14" s="489">
        <f>E14*$J14/1000000</f>
        <v>0</v>
      </c>
      <c r="L14" s="489"/>
      <c r="M14" s="489"/>
      <c r="N14" s="489">
        <f>H14*$J14/1000000</f>
        <v>0</v>
      </c>
      <c r="O14" s="489">
        <f>I14*$J14/1000000</f>
        <v>0</v>
      </c>
    </row>
    <row r="15" spans="1:15" ht="12.75">
      <c r="A15" s="184"/>
      <c r="B15" s="185" t="s">
        <v>38</v>
      </c>
      <c r="C15" s="185"/>
      <c r="D15" s="21" t="s">
        <v>140</v>
      </c>
      <c r="E15" s="186"/>
      <c r="F15" s="197"/>
      <c r="G15" s="197"/>
      <c r="H15" s="197"/>
      <c r="I15" s="187"/>
      <c r="J15" s="144">
        <f aca="true" t="shared" si="3" ref="J15:O15">J16+J17</f>
        <v>0</v>
      </c>
      <c r="K15" s="432">
        <f t="shared" si="3"/>
        <v>0</v>
      </c>
      <c r="L15" s="432">
        <f t="shared" si="3"/>
        <v>0</v>
      </c>
      <c r="M15" s="432">
        <f t="shared" si="3"/>
        <v>0</v>
      </c>
      <c r="N15" s="432">
        <f t="shared" si="3"/>
        <v>0</v>
      </c>
      <c r="O15" s="432">
        <f t="shared" si="3"/>
        <v>0</v>
      </c>
    </row>
    <row r="16" spans="1:15" ht="27.75" customHeight="1">
      <c r="A16" s="184"/>
      <c r="B16" s="196"/>
      <c r="C16" s="196">
        <v>1</v>
      </c>
      <c r="D16" s="10" t="s">
        <v>141</v>
      </c>
      <c r="E16" s="186">
        <v>0.2</v>
      </c>
      <c r="F16" s="197" t="s">
        <v>29</v>
      </c>
      <c r="G16" s="593" t="s">
        <v>29</v>
      </c>
      <c r="H16" s="197" t="s">
        <v>37</v>
      </c>
      <c r="I16" s="187" t="s">
        <v>37</v>
      </c>
      <c r="J16" s="198"/>
      <c r="K16" s="487">
        <f>E16*$J16/1000000</f>
        <v>0</v>
      </c>
      <c r="L16" s="487"/>
      <c r="M16" s="487"/>
      <c r="N16" s="487"/>
      <c r="O16" s="487"/>
    </row>
    <row r="17" spans="1:15" ht="12.75">
      <c r="A17" s="199"/>
      <c r="B17" s="200"/>
      <c r="C17" s="200">
        <v>2</v>
      </c>
      <c r="D17" s="39" t="s">
        <v>142</v>
      </c>
      <c r="E17" s="212">
        <v>0.015</v>
      </c>
      <c r="F17" s="202" t="s">
        <v>29</v>
      </c>
      <c r="G17" s="595" t="s">
        <v>29</v>
      </c>
      <c r="H17" s="202" t="s">
        <v>37</v>
      </c>
      <c r="I17" s="203" t="s">
        <v>37</v>
      </c>
      <c r="J17" s="204"/>
      <c r="K17" s="489">
        <f>E17*$J17/1000000</f>
        <v>0</v>
      </c>
      <c r="L17" s="489"/>
      <c r="M17" s="489"/>
      <c r="N17" s="489"/>
      <c r="O17" s="489"/>
    </row>
    <row r="18" spans="1:15" ht="12.75">
      <c r="A18" s="184"/>
      <c r="B18" s="185" t="s">
        <v>40</v>
      </c>
      <c r="C18" s="185"/>
      <c r="D18" s="21" t="s">
        <v>143</v>
      </c>
      <c r="E18" s="186"/>
      <c r="F18" s="197"/>
      <c r="G18" s="197"/>
      <c r="H18" s="197"/>
      <c r="I18" s="187"/>
      <c r="J18" s="144">
        <f aca="true" t="shared" si="4" ref="J18:O18">J19+J20</f>
        <v>0</v>
      </c>
      <c r="K18" s="432">
        <f t="shared" si="4"/>
        <v>0</v>
      </c>
      <c r="L18" s="432">
        <f t="shared" si="4"/>
        <v>0</v>
      </c>
      <c r="M18" s="432">
        <f t="shared" si="4"/>
        <v>0</v>
      </c>
      <c r="N18" s="432">
        <f t="shared" si="4"/>
        <v>0</v>
      </c>
      <c r="O18" s="432">
        <f t="shared" si="4"/>
        <v>0</v>
      </c>
    </row>
    <row r="19" spans="1:15" ht="30.75" customHeight="1">
      <c r="A19" s="184"/>
      <c r="B19" s="196"/>
      <c r="C19" s="196">
        <v>1</v>
      </c>
      <c r="D19" s="10" t="s">
        <v>141</v>
      </c>
      <c r="E19" s="186">
        <v>0.2</v>
      </c>
      <c r="F19" s="197" t="s">
        <v>29</v>
      </c>
      <c r="G19" s="593" t="s">
        <v>29</v>
      </c>
      <c r="H19" s="197" t="s">
        <v>37</v>
      </c>
      <c r="I19" s="187" t="s">
        <v>37</v>
      </c>
      <c r="J19" s="194"/>
      <c r="K19" s="487">
        <f>E19*$J19/1000000</f>
        <v>0</v>
      </c>
      <c r="L19" s="487"/>
      <c r="M19" s="487"/>
      <c r="N19" s="487"/>
      <c r="O19" s="487"/>
    </row>
    <row r="20" spans="1:15" ht="18" customHeight="1">
      <c r="A20" s="199"/>
      <c r="B20" s="200"/>
      <c r="C20" s="200">
        <v>2</v>
      </c>
      <c r="D20" s="39" t="s">
        <v>142</v>
      </c>
      <c r="E20" s="201">
        <v>0.02</v>
      </c>
      <c r="F20" s="202" t="s">
        <v>29</v>
      </c>
      <c r="G20" s="595" t="s">
        <v>29</v>
      </c>
      <c r="H20" s="202" t="s">
        <v>37</v>
      </c>
      <c r="I20" s="203" t="s">
        <v>37</v>
      </c>
      <c r="J20" s="204"/>
      <c r="K20" s="489">
        <f>E20*$J20/1000000</f>
        <v>0</v>
      </c>
      <c r="L20" s="489"/>
      <c r="M20" s="489"/>
      <c r="N20" s="489"/>
      <c r="O20" s="489"/>
    </row>
    <row r="21" spans="1:15" ht="12.75">
      <c r="A21" s="184"/>
      <c r="B21" s="185" t="s">
        <v>43</v>
      </c>
      <c r="C21" s="185"/>
      <c r="D21" s="21" t="s">
        <v>144</v>
      </c>
      <c r="E21" s="186"/>
      <c r="F21" s="197"/>
      <c r="G21" s="197"/>
      <c r="H21" s="197"/>
      <c r="I21" s="187"/>
      <c r="J21" s="144">
        <f aca="true" t="shared" si="5" ref="J21:O21">J22+J23</f>
        <v>0</v>
      </c>
      <c r="K21" s="432">
        <f t="shared" si="5"/>
        <v>0</v>
      </c>
      <c r="L21" s="432">
        <f t="shared" si="5"/>
        <v>0</v>
      </c>
      <c r="M21" s="432">
        <f t="shared" si="5"/>
        <v>0</v>
      </c>
      <c r="N21" s="432">
        <f t="shared" si="5"/>
        <v>0</v>
      </c>
      <c r="O21" s="432">
        <f t="shared" si="5"/>
        <v>0</v>
      </c>
    </row>
    <row r="22" spans="1:15" ht="12.75">
      <c r="A22" s="184"/>
      <c r="B22" s="196"/>
      <c r="C22" s="196">
        <v>1</v>
      </c>
      <c r="D22" s="10" t="s">
        <v>145</v>
      </c>
      <c r="E22" s="186">
        <v>0.07</v>
      </c>
      <c r="F22" s="197" t="s">
        <v>29</v>
      </c>
      <c r="G22" s="593" t="s">
        <v>29</v>
      </c>
      <c r="H22" s="197" t="s">
        <v>37</v>
      </c>
      <c r="I22" s="187" t="s">
        <v>37</v>
      </c>
      <c r="J22" s="198"/>
      <c r="K22" s="487">
        <f>E22*$J22/1000000</f>
        <v>0</v>
      </c>
      <c r="L22" s="487"/>
      <c r="M22" s="487"/>
      <c r="N22" s="487"/>
      <c r="O22" s="487"/>
    </row>
    <row r="23" spans="1:15" ht="15" customHeight="1">
      <c r="A23" s="199"/>
      <c r="B23" s="200"/>
      <c r="C23" s="200">
        <v>2</v>
      </c>
      <c r="D23" s="752" t="s">
        <v>380</v>
      </c>
      <c r="E23" s="201">
        <v>0.007</v>
      </c>
      <c r="F23" s="202" t="s">
        <v>29</v>
      </c>
      <c r="G23" s="595" t="s">
        <v>29</v>
      </c>
      <c r="H23" s="202" t="s">
        <v>37</v>
      </c>
      <c r="I23" s="203">
        <v>0.06</v>
      </c>
      <c r="J23" s="204"/>
      <c r="K23" s="489">
        <f>E23*$J23/1000000</f>
        <v>0</v>
      </c>
      <c r="L23" s="489"/>
      <c r="M23" s="489"/>
      <c r="N23" s="489"/>
      <c r="O23" s="489">
        <f>I23*$J23/1000000</f>
        <v>0</v>
      </c>
    </row>
    <row r="24" spans="1:15" ht="12.75">
      <c r="A24" s="213"/>
      <c r="B24" s="190" t="s">
        <v>45</v>
      </c>
      <c r="C24" s="190"/>
      <c r="D24" s="214" t="s">
        <v>146</v>
      </c>
      <c r="E24" s="215"/>
      <c r="F24" s="216"/>
      <c r="G24" s="216"/>
      <c r="H24" s="216"/>
      <c r="I24" s="217"/>
      <c r="J24" s="144">
        <f aca="true" t="shared" si="6" ref="J24:O24">J25+J26</f>
        <v>0</v>
      </c>
      <c r="K24" s="432">
        <f t="shared" si="6"/>
        <v>0</v>
      </c>
      <c r="L24" s="432">
        <f t="shared" si="6"/>
        <v>0</v>
      </c>
      <c r="M24" s="432">
        <f t="shared" si="6"/>
        <v>0</v>
      </c>
      <c r="N24" s="432">
        <f t="shared" si="6"/>
        <v>0</v>
      </c>
      <c r="O24" s="432">
        <f t="shared" si="6"/>
        <v>0</v>
      </c>
    </row>
    <row r="25" spans="1:15" ht="12.75">
      <c r="A25" s="213"/>
      <c r="B25" s="190"/>
      <c r="C25" s="190">
        <v>1</v>
      </c>
      <c r="D25" s="596" t="s">
        <v>147</v>
      </c>
      <c r="E25" s="215" t="s">
        <v>37</v>
      </c>
      <c r="F25" s="216" t="s">
        <v>37</v>
      </c>
      <c r="G25" s="216" t="s">
        <v>37</v>
      </c>
      <c r="H25" s="216" t="s">
        <v>37</v>
      </c>
      <c r="I25" s="217" t="s">
        <v>37</v>
      </c>
      <c r="J25" s="198"/>
      <c r="K25" s="487"/>
      <c r="L25" s="487"/>
      <c r="M25" s="487"/>
      <c r="N25" s="487"/>
      <c r="O25" s="487"/>
    </row>
    <row r="26" spans="1:15" ht="12.75">
      <c r="A26" s="218"/>
      <c r="B26" s="219"/>
      <c r="C26" s="219">
        <v>2</v>
      </c>
      <c r="D26" s="220" t="s">
        <v>148</v>
      </c>
      <c r="E26" s="221">
        <v>0.003</v>
      </c>
      <c r="F26" s="222" t="s">
        <v>29</v>
      </c>
      <c r="G26" s="222" t="s">
        <v>37</v>
      </c>
      <c r="H26" s="222">
        <v>0.07</v>
      </c>
      <c r="I26" s="223">
        <v>2</v>
      </c>
      <c r="J26" s="204"/>
      <c r="K26" s="489">
        <f>E26*$J26/1000000</f>
        <v>0</v>
      </c>
      <c r="L26" s="489"/>
      <c r="M26" s="489"/>
      <c r="N26" s="489">
        <f>H26*$J26/1000000</f>
        <v>0</v>
      </c>
      <c r="O26" s="489">
        <f>I26*$J26/1000000</f>
        <v>0</v>
      </c>
    </row>
    <row r="27" spans="1:15" ht="12.75">
      <c r="A27" s="177">
        <v>4</v>
      </c>
      <c r="B27" s="224"/>
      <c r="C27" s="224"/>
      <c r="D27" s="225" t="s">
        <v>9</v>
      </c>
      <c r="E27" s="178"/>
      <c r="F27" s="178"/>
      <c r="G27" s="178"/>
      <c r="H27" s="178"/>
      <c r="I27" s="179"/>
      <c r="J27" s="180"/>
      <c r="K27" s="446">
        <f>K4+K9+K12+K15+K18+K21+K24</f>
        <v>0</v>
      </c>
      <c r="L27" s="446">
        <f>L4+L9+L12+L15+L18+L21+L24</f>
        <v>0</v>
      </c>
      <c r="M27" s="446">
        <f>M4+M9+M12+M15+M18+M21+M24</f>
        <v>0</v>
      </c>
      <c r="N27" s="446">
        <f>N4+N9+N12+N15+N18+N21+N24</f>
        <v>0</v>
      </c>
      <c r="O27" s="446">
        <f>O4+O9+O12+O15+O18+O21+O24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300" verticalDpi="300" orientation="landscape" paperSize="9" scale="80" r:id="rId1"/>
  <headerFooter alignWithMargins="0">
    <oddHeader>&amp;LPCDD/PCDF Inventory&amp;CReference Year: __________________&amp;RCounrty: __________________</oddHeader>
    <oddFooter>&amp;L&amp;A&amp;C&amp;D&amp;RPage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D25" sqref="D25"/>
    </sheetView>
  </sheetViews>
  <sheetFormatPr defaultColWidth="9.33203125" defaultRowHeight="12.75"/>
  <cols>
    <col min="1" max="1" width="6.5" style="0" customWidth="1"/>
    <col min="2" max="2" width="7.83203125" style="182" customWidth="1"/>
    <col min="3" max="3" width="6.83203125" style="182" customWidth="1"/>
    <col min="4" max="4" width="39" style="0" bestFit="1" customWidth="1"/>
    <col min="5" max="5" width="7.5" style="0" customWidth="1"/>
    <col min="6" max="6" width="6.66015625" style="0" customWidth="1"/>
    <col min="7" max="7" width="5.66015625" style="0" customWidth="1"/>
    <col min="8" max="8" width="8.16015625" style="0" customWidth="1"/>
    <col min="9" max="9" width="9.33203125" style="0" customWidth="1"/>
    <col min="10" max="10" width="15.66015625" style="0" customWidth="1"/>
    <col min="11" max="13" width="9.83203125" style="428" customWidth="1"/>
    <col min="14" max="14" width="10.83203125" style="428" customWidth="1"/>
    <col min="15" max="15" width="11.16015625" style="428" customWidth="1"/>
  </cols>
  <sheetData>
    <row r="1" spans="1:15" ht="12.75">
      <c r="A1" s="404"/>
      <c r="B1" s="404"/>
      <c r="C1" s="478"/>
      <c r="D1" s="479" t="s">
        <v>225</v>
      </c>
      <c r="E1" s="1077" t="s">
        <v>18</v>
      </c>
      <c r="F1" s="1078"/>
      <c r="G1" s="1078"/>
      <c r="H1" s="1078"/>
      <c r="I1" s="1079"/>
      <c r="J1" s="397" t="s">
        <v>149</v>
      </c>
      <c r="K1" s="1080" t="s">
        <v>20</v>
      </c>
      <c r="L1" s="1081"/>
      <c r="M1" s="1081"/>
      <c r="N1" s="1081"/>
      <c r="O1" s="1082"/>
    </row>
    <row r="2" spans="1:15" ht="13.5" thickBot="1">
      <c r="A2" s="481" t="s">
        <v>226</v>
      </c>
      <c r="B2" s="481" t="s">
        <v>23</v>
      </c>
      <c r="C2" s="475" t="s">
        <v>24</v>
      </c>
      <c r="D2" s="480"/>
      <c r="E2" s="475" t="s">
        <v>2</v>
      </c>
      <c r="F2" s="476" t="s">
        <v>3</v>
      </c>
      <c r="G2" s="476" t="s">
        <v>4</v>
      </c>
      <c r="H2" s="476" t="s">
        <v>5</v>
      </c>
      <c r="I2" s="477" t="s">
        <v>6</v>
      </c>
      <c r="J2" s="398" t="s">
        <v>150</v>
      </c>
      <c r="K2" s="482" t="s">
        <v>22</v>
      </c>
      <c r="L2" s="450" t="s">
        <v>22</v>
      </c>
      <c r="M2" s="450" t="s">
        <v>22</v>
      </c>
      <c r="N2" s="450" t="s">
        <v>22</v>
      </c>
      <c r="O2" s="483" t="s">
        <v>22</v>
      </c>
    </row>
    <row r="3" spans="1:15" s="183" customFormat="1" ht="13.5" thickBot="1">
      <c r="A3" s="456">
        <v>5</v>
      </c>
      <c r="B3" s="266"/>
      <c r="C3" s="266"/>
      <c r="D3" s="453" t="s">
        <v>151</v>
      </c>
      <c r="E3" s="453"/>
      <c r="F3" s="453"/>
      <c r="G3" s="453"/>
      <c r="H3" s="453"/>
      <c r="I3" s="453"/>
      <c r="J3" s="399"/>
      <c r="K3" s="484" t="s">
        <v>2</v>
      </c>
      <c r="L3" s="485" t="s">
        <v>3</v>
      </c>
      <c r="M3" s="485" t="s">
        <v>4</v>
      </c>
      <c r="N3" s="485" t="s">
        <v>5</v>
      </c>
      <c r="O3" s="491" t="s">
        <v>6</v>
      </c>
    </row>
    <row r="4" spans="1:15" ht="12.75">
      <c r="A4" s="184"/>
      <c r="B4" s="185" t="s">
        <v>27</v>
      </c>
      <c r="C4" s="185"/>
      <c r="D4" s="226" t="s">
        <v>152</v>
      </c>
      <c r="E4" s="186"/>
      <c r="F4" s="186"/>
      <c r="G4" s="186"/>
      <c r="H4" s="186"/>
      <c r="I4" s="187"/>
      <c r="J4" s="198">
        <f aca="true" t="shared" si="0" ref="J4:O4">J5+J6+J7+J8</f>
        <v>0</v>
      </c>
      <c r="K4" s="432">
        <f t="shared" si="0"/>
        <v>0</v>
      </c>
      <c r="L4" s="432">
        <f t="shared" si="0"/>
        <v>0</v>
      </c>
      <c r="M4" s="432">
        <f t="shared" si="0"/>
        <v>0</v>
      </c>
      <c r="N4" s="432">
        <f t="shared" si="0"/>
        <v>0</v>
      </c>
      <c r="O4" s="432">
        <f t="shared" si="0"/>
        <v>0</v>
      </c>
    </row>
    <row r="5" spans="1:15" ht="12.75">
      <c r="A5" s="184"/>
      <c r="B5" s="792"/>
      <c r="C5" s="792">
        <v>1</v>
      </c>
      <c r="D5" s="215" t="s">
        <v>153</v>
      </c>
      <c r="E5" s="215">
        <v>2.2</v>
      </c>
      <c r="F5" s="215" t="s">
        <v>29</v>
      </c>
      <c r="G5" s="215" t="s">
        <v>29</v>
      </c>
      <c r="H5" s="215" t="s">
        <v>29</v>
      </c>
      <c r="I5" s="217" t="s">
        <v>29</v>
      </c>
      <c r="J5" s="198"/>
      <c r="K5" s="487">
        <f>E5*$J5/1000000</f>
        <v>0</v>
      </c>
      <c r="L5" s="487"/>
      <c r="M5" s="487"/>
      <c r="N5" s="487"/>
      <c r="O5" s="487"/>
    </row>
    <row r="6" spans="1:15" ht="12.75">
      <c r="A6" s="184"/>
      <c r="B6" s="792"/>
      <c r="C6" s="792">
        <v>2</v>
      </c>
      <c r="D6" s="215" t="s">
        <v>154</v>
      </c>
      <c r="E6" s="816">
        <v>0.1</v>
      </c>
      <c r="F6" s="215" t="s">
        <v>29</v>
      </c>
      <c r="G6" s="215" t="s">
        <v>29</v>
      </c>
      <c r="H6" s="215" t="s">
        <v>29</v>
      </c>
      <c r="I6" s="217" t="s">
        <v>29</v>
      </c>
      <c r="J6" s="198"/>
      <c r="K6" s="487">
        <f>E6*$J6/1000000</f>
        <v>0</v>
      </c>
      <c r="L6" s="487"/>
      <c r="M6" s="487"/>
      <c r="N6" s="487"/>
      <c r="O6" s="487"/>
    </row>
    <row r="7" spans="1:15" ht="12.75">
      <c r="A7" s="184"/>
      <c r="B7" s="792"/>
      <c r="C7" s="792">
        <v>3</v>
      </c>
      <c r="D7" s="215" t="s">
        <v>155</v>
      </c>
      <c r="E7" s="817">
        <v>0.001</v>
      </c>
      <c r="F7" s="215" t="s">
        <v>29</v>
      </c>
      <c r="G7" s="215" t="s">
        <v>29</v>
      </c>
      <c r="H7" s="215" t="s">
        <v>29</v>
      </c>
      <c r="I7" s="217" t="s">
        <v>29</v>
      </c>
      <c r="J7" s="198"/>
      <c r="K7" s="487">
        <f>E7*$J7/1000000</f>
        <v>0</v>
      </c>
      <c r="L7" s="487"/>
      <c r="M7" s="487"/>
      <c r="N7" s="487"/>
      <c r="O7" s="487"/>
    </row>
    <row r="8" spans="1:15" ht="12.75">
      <c r="A8" s="595"/>
      <c r="B8" s="818"/>
      <c r="C8" s="819">
        <v>4</v>
      </c>
      <c r="D8" s="820" t="s">
        <v>236</v>
      </c>
      <c r="E8" s="821">
        <v>0.0007</v>
      </c>
      <c r="F8" s="822" t="s">
        <v>29</v>
      </c>
      <c r="G8" s="822" t="s">
        <v>29</v>
      </c>
      <c r="H8" s="822" t="s">
        <v>29</v>
      </c>
      <c r="I8" s="223" t="s">
        <v>29</v>
      </c>
      <c r="J8" s="204"/>
      <c r="K8" s="489">
        <f>E8*$J8/1000000</f>
        <v>0</v>
      </c>
      <c r="L8" s="489"/>
      <c r="M8" s="489"/>
      <c r="N8" s="489"/>
      <c r="O8" s="489"/>
    </row>
    <row r="9" spans="1:15" ht="12.75">
      <c r="A9" s="184"/>
      <c r="B9" s="789" t="s">
        <v>33</v>
      </c>
      <c r="C9" s="789"/>
      <c r="D9" s="823" t="s">
        <v>156</v>
      </c>
      <c r="E9" s="275"/>
      <c r="F9" s="215"/>
      <c r="G9" s="215"/>
      <c r="H9" s="215"/>
      <c r="I9" s="217"/>
      <c r="J9" s="144">
        <f>J10+J11</f>
        <v>0</v>
      </c>
      <c r="K9" s="432">
        <f>K10+K11</f>
        <v>0</v>
      </c>
      <c r="L9" s="432"/>
      <c r="M9" s="432">
        <f>M11+M12</f>
        <v>0</v>
      </c>
      <c r="N9" s="432">
        <f>N11+N12</f>
        <v>0</v>
      </c>
      <c r="O9" s="432">
        <f>O11+O12</f>
        <v>0</v>
      </c>
    </row>
    <row r="10" spans="1:15" ht="12.75">
      <c r="A10" s="184"/>
      <c r="B10" s="792"/>
      <c r="C10" s="792">
        <v>1</v>
      </c>
      <c r="D10" s="824" t="s">
        <v>153</v>
      </c>
      <c r="E10" s="275">
        <v>3.5</v>
      </c>
      <c r="F10" s="215" t="s">
        <v>29</v>
      </c>
      <c r="G10" s="215" t="s">
        <v>29</v>
      </c>
      <c r="H10" s="215" t="s">
        <v>29</v>
      </c>
      <c r="I10" s="217" t="s">
        <v>29</v>
      </c>
      <c r="J10" s="198"/>
      <c r="K10" s="487">
        <f>E10*$J10/1000000</f>
        <v>0</v>
      </c>
      <c r="L10" s="487"/>
      <c r="M10" s="487"/>
      <c r="N10" s="487"/>
      <c r="O10" s="487"/>
    </row>
    <row r="11" spans="1:15" ht="12.75">
      <c r="A11" s="199"/>
      <c r="B11" s="219"/>
      <c r="C11" s="219">
        <v>2</v>
      </c>
      <c r="D11" s="825" t="s">
        <v>154</v>
      </c>
      <c r="E11" s="826">
        <v>2.5</v>
      </c>
      <c r="F11" s="221" t="s">
        <v>29</v>
      </c>
      <c r="G11" s="221" t="s">
        <v>29</v>
      </c>
      <c r="H11" s="221" t="s">
        <v>29</v>
      </c>
      <c r="I11" s="223" t="s">
        <v>29</v>
      </c>
      <c r="J11" s="204"/>
      <c r="K11" s="489">
        <f>E11*$J11/1000000</f>
        <v>0</v>
      </c>
      <c r="L11" s="489"/>
      <c r="M11" s="489"/>
      <c r="N11" s="489"/>
      <c r="O11" s="489"/>
    </row>
    <row r="12" spans="1:15" ht="12.75">
      <c r="A12" s="184"/>
      <c r="B12" s="789" t="s">
        <v>35</v>
      </c>
      <c r="C12" s="789"/>
      <c r="D12" s="800" t="s">
        <v>157</v>
      </c>
      <c r="E12" s="215"/>
      <c r="F12" s="215"/>
      <c r="G12" s="215"/>
      <c r="H12" s="215"/>
      <c r="I12" s="217"/>
      <c r="J12" s="198">
        <f aca="true" t="shared" si="1" ref="J12:O12">J13+J14</f>
        <v>0</v>
      </c>
      <c r="K12" s="432">
        <f t="shared" si="1"/>
        <v>0</v>
      </c>
      <c r="L12" s="432">
        <f t="shared" si="1"/>
        <v>0</v>
      </c>
      <c r="M12" s="432">
        <f t="shared" si="1"/>
        <v>0</v>
      </c>
      <c r="N12" s="432">
        <f t="shared" si="1"/>
        <v>0</v>
      </c>
      <c r="O12" s="432">
        <f t="shared" si="1"/>
        <v>0</v>
      </c>
    </row>
    <row r="13" spans="1:15" ht="12.75">
      <c r="A13" s="184"/>
      <c r="B13" s="792"/>
      <c r="C13" s="792">
        <v>1</v>
      </c>
      <c r="D13" s="215" t="s">
        <v>237</v>
      </c>
      <c r="E13" s="816">
        <v>0.1</v>
      </c>
      <c r="F13" s="215" t="s">
        <v>29</v>
      </c>
      <c r="G13" s="215" t="s">
        <v>29</v>
      </c>
      <c r="H13" s="215" t="s">
        <v>29</v>
      </c>
      <c r="I13" s="193" t="s">
        <v>37</v>
      </c>
      <c r="J13" s="198"/>
      <c r="K13" s="487">
        <f>E13*$J13/1000000</f>
        <v>0</v>
      </c>
      <c r="L13" s="487"/>
      <c r="M13" s="487"/>
      <c r="N13" s="487"/>
      <c r="O13" s="487"/>
    </row>
    <row r="14" spans="1:15" ht="12.75">
      <c r="A14" s="595"/>
      <c r="B14" s="818"/>
      <c r="C14" s="818">
        <v>2</v>
      </c>
      <c r="D14" s="822" t="s">
        <v>238</v>
      </c>
      <c r="E14" s="827">
        <v>0.07</v>
      </c>
      <c r="F14" s="822" t="s">
        <v>29</v>
      </c>
      <c r="G14" s="822" t="s">
        <v>29</v>
      </c>
      <c r="H14" s="822" t="s">
        <v>29</v>
      </c>
      <c r="I14" s="828" t="s">
        <v>37</v>
      </c>
      <c r="J14" s="204"/>
      <c r="K14" s="489">
        <f>E14*$J14/1000000</f>
        <v>0</v>
      </c>
      <c r="L14" s="489"/>
      <c r="M14" s="489"/>
      <c r="N14" s="489"/>
      <c r="O14" s="489"/>
    </row>
    <row r="15" spans="1:15" ht="12.75">
      <c r="A15" s="184"/>
      <c r="B15" s="789" t="s">
        <v>38</v>
      </c>
      <c r="C15" s="789"/>
      <c r="D15" s="800" t="s">
        <v>158</v>
      </c>
      <c r="E15" s="215"/>
      <c r="F15" s="215"/>
      <c r="G15" s="215"/>
      <c r="H15" s="215"/>
      <c r="I15" s="217"/>
      <c r="J15" s="144">
        <f aca="true" t="shared" si="2" ref="J15:O15">J16</f>
        <v>0</v>
      </c>
      <c r="K15" s="432">
        <f t="shared" si="2"/>
        <v>0</v>
      </c>
      <c r="L15" s="432">
        <f t="shared" si="2"/>
        <v>0</v>
      </c>
      <c r="M15" s="432">
        <f t="shared" si="2"/>
        <v>0</v>
      </c>
      <c r="N15" s="432">
        <f t="shared" si="2"/>
        <v>0</v>
      </c>
      <c r="O15" s="432">
        <f t="shared" si="2"/>
        <v>0</v>
      </c>
    </row>
    <row r="16" spans="1:15" ht="13.5" thickBot="1">
      <c r="A16" s="227"/>
      <c r="B16" s="829"/>
      <c r="C16" s="829">
        <v>1</v>
      </c>
      <c r="D16" s="830" t="s">
        <v>159</v>
      </c>
      <c r="E16" s="831">
        <v>2</v>
      </c>
      <c r="F16" s="830" t="s">
        <v>29</v>
      </c>
      <c r="G16" s="830" t="s">
        <v>29</v>
      </c>
      <c r="H16" s="830" t="s">
        <v>29</v>
      </c>
      <c r="I16" s="832" t="s">
        <v>37</v>
      </c>
      <c r="J16" s="228"/>
      <c r="K16" s="490">
        <f>E16*$J16/1000000</f>
        <v>0</v>
      </c>
      <c r="L16" s="490"/>
      <c r="M16" s="490"/>
      <c r="N16" s="490"/>
      <c r="O16" s="490"/>
    </row>
    <row r="17" spans="1:15" ht="13.5" thickBot="1">
      <c r="A17" s="177">
        <v>5</v>
      </c>
      <c r="B17" s="224"/>
      <c r="C17" s="224"/>
      <c r="D17" s="178" t="s">
        <v>151</v>
      </c>
      <c r="E17" s="178"/>
      <c r="F17" s="178"/>
      <c r="G17" s="178"/>
      <c r="H17" s="178"/>
      <c r="I17" s="179"/>
      <c r="J17" s="180"/>
      <c r="K17" s="446">
        <f>K4+K9+K12+K15</f>
        <v>0</v>
      </c>
      <c r="L17" s="446">
        <f>L4+L9+L12+L15</f>
        <v>0</v>
      </c>
      <c r="M17" s="446">
        <f>M4+M9+M12+M15</f>
        <v>0</v>
      </c>
      <c r="N17" s="446">
        <f>N4+N9+N12+N15</f>
        <v>0</v>
      </c>
      <c r="O17" s="446">
        <f>O4+O9+O12+O15</f>
        <v>0</v>
      </c>
    </row>
    <row r="19" ht="12.75">
      <c r="A19" t="s">
        <v>160</v>
      </c>
    </row>
    <row r="21" spans="4:6" ht="12.75">
      <c r="D21" s="602" t="s">
        <v>239</v>
      </c>
      <c r="E21" s="229" t="s">
        <v>161</v>
      </c>
      <c r="F21" s="230" t="s">
        <v>162</v>
      </c>
    </row>
    <row r="22" spans="4:6" ht="12.75">
      <c r="D22" s="231" t="s">
        <v>163</v>
      </c>
      <c r="E22" s="232">
        <v>1</v>
      </c>
      <c r="F22" s="233">
        <v>0.74</v>
      </c>
    </row>
    <row r="23" spans="4:6" ht="12.75">
      <c r="D23" s="234" t="s">
        <v>164</v>
      </c>
      <c r="E23" s="235">
        <v>1</v>
      </c>
      <c r="F23" s="236">
        <v>0.85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300" verticalDpi="300" orientation="landscape" paperSize="9" scale="90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M12" sqref="M12"/>
    </sheetView>
  </sheetViews>
  <sheetFormatPr defaultColWidth="9.33203125" defaultRowHeight="12.75"/>
  <cols>
    <col min="1" max="1" width="6.66015625" style="9" customWidth="1"/>
    <col min="2" max="2" width="6.16015625" style="237" customWidth="1"/>
    <col min="3" max="3" width="6.5" style="237" customWidth="1"/>
    <col min="4" max="4" width="47.66015625" style="296" bestFit="1" customWidth="1"/>
    <col min="5" max="5" width="7" style="0" customWidth="1"/>
    <col min="6" max="7" width="6.16015625" style="0" customWidth="1"/>
    <col min="8" max="8" width="9" style="0" bestFit="1" customWidth="1"/>
    <col min="9" max="9" width="8.5" style="0" bestFit="1" customWidth="1"/>
    <col min="10" max="10" width="11.66015625" style="0" customWidth="1"/>
    <col min="11" max="11" width="11" style="428" customWidth="1"/>
    <col min="12" max="12" width="10.33203125" style="428" customWidth="1"/>
    <col min="13" max="13" width="10.5" style="428" customWidth="1"/>
    <col min="14" max="14" width="11.5" style="428" customWidth="1"/>
    <col min="15" max="15" width="11.33203125" style="428" customWidth="1"/>
  </cols>
  <sheetData>
    <row r="1" spans="1:15" ht="12.75">
      <c r="A1" s="404"/>
      <c r="B1" s="404"/>
      <c r="C1" s="478"/>
      <c r="D1" s="497" t="s">
        <v>225</v>
      </c>
      <c r="E1" s="1077" t="s">
        <v>18</v>
      </c>
      <c r="F1" s="1078"/>
      <c r="G1" s="1078"/>
      <c r="H1" s="1078"/>
      <c r="I1" s="1079"/>
      <c r="J1" s="397" t="s">
        <v>19</v>
      </c>
      <c r="K1" s="1080" t="s">
        <v>20</v>
      </c>
      <c r="L1" s="1081"/>
      <c r="M1" s="1081"/>
      <c r="N1" s="1081"/>
      <c r="O1" s="1082"/>
    </row>
    <row r="2" spans="1:15" ht="14.25" customHeight="1" thickBot="1">
      <c r="A2" s="481" t="s">
        <v>226</v>
      </c>
      <c r="B2" s="481" t="s">
        <v>23</v>
      </c>
      <c r="C2" s="475" t="s">
        <v>24</v>
      </c>
      <c r="D2" s="498"/>
      <c r="E2" s="475" t="s">
        <v>2</v>
      </c>
      <c r="F2" s="476" t="s">
        <v>3</v>
      </c>
      <c r="G2" s="476" t="s">
        <v>4</v>
      </c>
      <c r="H2" s="476" t="s">
        <v>5</v>
      </c>
      <c r="I2" s="477" t="s">
        <v>6</v>
      </c>
      <c r="J2" s="398" t="s">
        <v>21</v>
      </c>
      <c r="K2" s="482" t="s">
        <v>22</v>
      </c>
      <c r="L2" s="450" t="s">
        <v>22</v>
      </c>
      <c r="M2" s="450" t="s">
        <v>22</v>
      </c>
      <c r="N2" s="450" t="s">
        <v>22</v>
      </c>
      <c r="O2" s="483" t="s">
        <v>22</v>
      </c>
    </row>
    <row r="3" spans="1:15" s="183" customFormat="1" ht="13.5" thickBot="1">
      <c r="A3" s="493">
        <v>6</v>
      </c>
      <c r="B3" s="492"/>
      <c r="C3" s="492"/>
      <c r="D3" s="16" t="s">
        <v>165</v>
      </c>
      <c r="E3" s="453"/>
      <c r="F3" s="453"/>
      <c r="G3" s="453"/>
      <c r="H3" s="453"/>
      <c r="I3" s="453"/>
      <c r="J3" s="399"/>
      <c r="K3" s="484" t="s">
        <v>2</v>
      </c>
      <c r="L3" s="485" t="s">
        <v>3</v>
      </c>
      <c r="M3" s="485" t="s">
        <v>4</v>
      </c>
      <c r="N3" s="485" t="s">
        <v>5</v>
      </c>
      <c r="O3" s="486" t="s">
        <v>6</v>
      </c>
    </row>
    <row r="4" spans="1:15" ht="12.75">
      <c r="A4" s="238"/>
      <c r="B4" s="239" t="s">
        <v>27</v>
      </c>
      <c r="C4" s="239"/>
      <c r="D4" s="499" t="s">
        <v>166</v>
      </c>
      <c r="E4" s="186"/>
      <c r="F4" s="186"/>
      <c r="G4" s="186"/>
      <c r="H4" s="186"/>
      <c r="I4" s="187"/>
      <c r="J4" s="144">
        <f aca="true" t="shared" si="0" ref="J4:O4">J5+J6+J7+J8+J9</f>
        <v>0</v>
      </c>
      <c r="K4" s="432">
        <f t="shared" si="0"/>
        <v>0</v>
      </c>
      <c r="L4" s="432">
        <f t="shared" si="0"/>
        <v>0</v>
      </c>
      <c r="M4" s="432">
        <f t="shared" si="0"/>
        <v>0</v>
      </c>
      <c r="N4" s="432">
        <f t="shared" si="0"/>
        <v>0</v>
      </c>
      <c r="O4" s="432">
        <f t="shared" si="0"/>
        <v>0</v>
      </c>
    </row>
    <row r="5" spans="1:15" ht="25.5">
      <c r="A5" s="238"/>
      <c r="B5" s="240"/>
      <c r="C5" s="241">
        <v>1</v>
      </c>
      <c r="D5" s="242" t="s">
        <v>381</v>
      </c>
      <c r="E5" s="60">
        <v>30</v>
      </c>
      <c r="F5" s="60" t="s">
        <v>37</v>
      </c>
      <c r="G5" s="60">
        <v>10</v>
      </c>
      <c r="H5" s="60" t="s">
        <v>29</v>
      </c>
      <c r="I5" s="61" t="s">
        <v>29</v>
      </c>
      <c r="J5" s="65"/>
      <c r="K5" s="423">
        <f>E5*$J5/1000000</f>
        <v>0</v>
      </c>
      <c r="L5" s="423"/>
      <c r="M5" s="423">
        <f>G5*$J5/1000000</f>
        <v>0</v>
      </c>
      <c r="N5" s="487"/>
      <c r="O5" s="487"/>
    </row>
    <row r="6" spans="1:15" ht="25.5">
      <c r="A6" s="238"/>
      <c r="B6" s="240"/>
      <c r="C6" s="241">
        <v>2</v>
      </c>
      <c r="D6" s="242" t="s">
        <v>382</v>
      </c>
      <c r="E6" s="60">
        <v>0.5</v>
      </c>
      <c r="F6" s="60" t="s">
        <v>37</v>
      </c>
      <c r="G6" s="64">
        <v>0.05</v>
      </c>
      <c r="H6" s="60" t="s">
        <v>29</v>
      </c>
      <c r="I6" s="61" t="s">
        <v>29</v>
      </c>
      <c r="J6" s="65"/>
      <c r="K6" s="423">
        <f>E6*$J6/1000000</f>
        <v>0</v>
      </c>
      <c r="L6" s="423"/>
      <c r="M6" s="423">
        <f>G6*$J6/1000000</f>
        <v>0</v>
      </c>
      <c r="N6" s="487"/>
      <c r="O6" s="487"/>
    </row>
    <row r="7" spans="1:15" s="30" customFormat="1" ht="12.75">
      <c r="A7" s="238"/>
      <c r="B7" s="240"/>
      <c r="C7" s="241">
        <v>3</v>
      </c>
      <c r="D7" s="242" t="s">
        <v>383</v>
      </c>
      <c r="E7" s="64">
        <v>4</v>
      </c>
      <c r="F7" s="64" t="s">
        <v>37</v>
      </c>
      <c r="G7" s="64">
        <v>0.05</v>
      </c>
      <c r="H7" s="60" t="s">
        <v>29</v>
      </c>
      <c r="I7" s="61" t="s">
        <v>29</v>
      </c>
      <c r="J7" s="65"/>
      <c r="K7" s="423">
        <f>E7*$J7/1000000</f>
        <v>0</v>
      </c>
      <c r="L7" s="423"/>
      <c r="M7" s="423">
        <f>G7*$J7/1000000</f>
        <v>0</v>
      </c>
      <c r="N7" s="487"/>
      <c r="O7" s="487"/>
    </row>
    <row r="8" spans="1:15" s="30" customFormat="1" ht="12.75">
      <c r="A8" s="56"/>
      <c r="B8" s="58"/>
      <c r="C8" s="241">
        <v>4</v>
      </c>
      <c r="D8" s="242" t="s">
        <v>384</v>
      </c>
      <c r="E8" s="64">
        <v>1</v>
      </c>
      <c r="F8" s="60" t="s">
        <v>37</v>
      </c>
      <c r="G8" s="64">
        <v>0.15</v>
      </c>
      <c r="H8" s="60" t="s">
        <v>29</v>
      </c>
      <c r="I8" s="61" t="s">
        <v>29</v>
      </c>
      <c r="J8" s="65"/>
      <c r="K8" s="423">
        <f>E8*$J8/1000000</f>
        <v>0</v>
      </c>
      <c r="L8" s="423"/>
      <c r="M8" s="423">
        <f>G8*$J8/1000000</f>
        <v>0</v>
      </c>
      <c r="N8" s="423"/>
      <c r="O8" s="423"/>
    </row>
    <row r="9" spans="1:15" ht="13.5" thickBot="1">
      <c r="A9" s="66"/>
      <c r="B9" s="67"/>
      <c r="C9" s="243">
        <v>5</v>
      </c>
      <c r="D9" s="111" t="s">
        <v>167</v>
      </c>
      <c r="E9" s="73">
        <v>0.5</v>
      </c>
      <c r="F9" s="69" t="s">
        <v>37</v>
      </c>
      <c r="G9" s="73">
        <v>0.15</v>
      </c>
      <c r="H9" s="69" t="s">
        <v>29</v>
      </c>
      <c r="I9" s="594" t="s">
        <v>29</v>
      </c>
      <c r="J9" s="71"/>
      <c r="K9" s="424">
        <f>E9*$J9/1000000</f>
        <v>0</v>
      </c>
      <c r="L9" s="424"/>
      <c r="M9" s="424">
        <f>G9*$J9/1000000</f>
        <v>0</v>
      </c>
      <c r="N9" s="424"/>
      <c r="O9" s="424"/>
    </row>
    <row r="10" spans="1:15" ht="12.75">
      <c r="A10" s="238"/>
      <c r="B10" s="239" t="s">
        <v>33</v>
      </c>
      <c r="C10" s="244"/>
      <c r="D10" s="245" t="s">
        <v>168</v>
      </c>
      <c r="E10" s="197"/>
      <c r="F10" s="186"/>
      <c r="G10" s="186"/>
      <c r="H10" s="186"/>
      <c r="I10" s="187"/>
      <c r="J10" s="246">
        <f aca="true" t="shared" si="1" ref="J10:O10">J11+J12+J13+J14+J15</f>
        <v>0</v>
      </c>
      <c r="K10" s="494">
        <f t="shared" si="1"/>
        <v>0</v>
      </c>
      <c r="L10" s="494">
        <f t="shared" si="1"/>
        <v>0</v>
      </c>
      <c r="M10" s="495">
        <f t="shared" si="1"/>
        <v>0</v>
      </c>
      <c r="N10" s="494">
        <f t="shared" si="1"/>
        <v>0</v>
      </c>
      <c r="O10" s="494">
        <f t="shared" si="1"/>
        <v>0</v>
      </c>
    </row>
    <row r="11" spans="1:15" s="30" customFormat="1" ht="25.5">
      <c r="A11" s="238"/>
      <c r="B11" s="240"/>
      <c r="C11" s="247">
        <v>1</v>
      </c>
      <c r="D11" s="248" t="s">
        <v>385</v>
      </c>
      <c r="E11" s="249">
        <v>300</v>
      </c>
      <c r="F11" s="186" t="s">
        <v>37</v>
      </c>
      <c r="G11" s="250">
        <v>10</v>
      </c>
      <c r="H11" s="186" t="s">
        <v>29</v>
      </c>
      <c r="I11" s="600" t="s">
        <v>29</v>
      </c>
      <c r="J11" s="198"/>
      <c r="K11" s="487">
        <f>E11*$J11/1000000</f>
        <v>0</v>
      </c>
      <c r="L11" s="487"/>
      <c r="M11" s="423">
        <f>G11*$J11/1000000</f>
        <v>0</v>
      </c>
      <c r="N11" s="487"/>
      <c r="O11" s="423"/>
    </row>
    <row r="12" spans="1:15" ht="12.75">
      <c r="A12" s="56"/>
      <c r="B12" s="58"/>
      <c r="C12" s="63">
        <v>2</v>
      </c>
      <c r="D12" s="251" t="s">
        <v>169</v>
      </c>
      <c r="E12" s="59">
        <v>400</v>
      </c>
      <c r="F12" s="60" t="s">
        <v>37</v>
      </c>
      <c r="G12" s="598">
        <v>400</v>
      </c>
      <c r="H12" s="60" t="s">
        <v>29</v>
      </c>
      <c r="I12" s="600" t="s">
        <v>29</v>
      </c>
      <c r="J12" s="65"/>
      <c r="K12" s="423">
        <f>E12*$J12/1000000</f>
        <v>0</v>
      </c>
      <c r="L12" s="423"/>
      <c r="M12" s="487">
        <f>G12*$J12/1000000</f>
        <v>0</v>
      </c>
      <c r="N12" s="423"/>
      <c r="O12" s="423"/>
    </row>
    <row r="13" spans="1:22" ht="12.75">
      <c r="A13" s="238"/>
      <c r="B13" s="240"/>
      <c r="C13" s="247">
        <v>3</v>
      </c>
      <c r="D13" s="248" t="s">
        <v>170</v>
      </c>
      <c r="E13" s="206">
        <v>40</v>
      </c>
      <c r="F13" s="186" t="s">
        <v>37</v>
      </c>
      <c r="G13" s="252">
        <v>1</v>
      </c>
      <c r="H13" s="186" t="s">
        <v>29</v>
      </c>
      <c r="I13" s="600" t="s">
        <v>29</v>
      </c>
      <c r="J13" s="198"/>
      <c r="K13" s="487">
        <f>E13*$J13/1000000</f>
        <v>0</v>
      </c>
      <c r="L13" s="487"/>
      <c r="M13" s="423">
        <f>G13*$J13/1000000</f>
        <v>0</v>
      </c>
      <c r="N13" s="487"/>
      <c r="O13" s="487"/>
      <c r="V13" s="181"/>
    </row>
    <row r="14" spans="1:15" s="30" customFormat="1" ht="12.75" customHeight="1">
      <c r="A14" s="238"/>
      <c r="B14" s="240"/>
      <c r="C14" s="247">
        <v>4</v>
      </c>
      <c r="D14" s="253" t="s">
        <v>171</v>
      </c>
      <c r="E14" s="206">
        <v>100</v>
      </c>
      <c r="F14" s="186" t="s">
        <v>37</v>
      </c>
      <c r="G14" s="598">
        <v>18</v>
      </c>
      <c r="H14" s="186" t="s">
        <v>29</v>
      </c>
      <c r="I14" s="600" t="s">
        <v>29</v>
      </c>
      <c r="J14" s="198"/>
      <c r="K14" s="487">
        <f>E14*$J14/1000000</f>
        <v>0</v>
      </c>
      <c r="L14" s="487"/>
      <c r="M14" s="423">
        <f>G14*$J14/1000000</f>
        <v>0</v>
      </c>
      <c r="N14" s="487"/>
      <c r="O14" s="487"/>
    </row>
    <row r="15" spans="1:15" ht="26.25" thickBot="1">
      <c r="A15" s="254"/>
      <c r="B15" s="255"/>
      <c r="C15" s="256">
        <v>5</v>
      </c>
      <c r="D15" s="502" t="s">
        <v>386</v>
      </c>
      <c r="E15" s="257">
        <v>60</v>
      </c>
      <c r="F15" s="258" t="s">
        <v>37</v>
      </c>
      <c r="G15" s="599">
        <v>10</v>
      </c>
      <c r="H15" s="258" t="s">
        <v>29</v>
      </c>
      <c r="I15" s="601" t="s">
        <v>29</v>
      </c>
      <c r="J15" s="259"/>
      <c r="K15" s="496">
        <f>E15*$J15/1000000</f>
        <v>0</v>
      </c>
      <c r="L15" s="496"/>
      <c r="M15" s="496">
        <f>G15*$J15/1000000</f>
        <v>0</v>
      </c>
      <c r="N15" s="496"/>
      <c r="O15" s="496"/>
    </row>
    <row r="16" spans="1:15" ht="13.5" thickBot="1">
      <c r="A16" s="260">
        <v>6</v>
      </c>
      <c r="B16" s="261"/>
      <c r="C16" s="261"/>
      <c r="D16" s="500" t="s">
        <v>165</v>
      </c>
      <c r="E16" s="178"/>
      <c r="F16" s="178"/>
      <c r="G16" s="178"/>
      <c r="H16" s="178"/>
      <c r="I16" s="179"/>
      <c r="J16" s="180"/>
      <c r="K16" s="446">
        <f>K4+K10</f>
        <v>0</v>
      </c>
      <c r="L16" s="446">
        <f>L4+L10</f>
        <v>0</v>
      </c>
      <c r="M16" s="446">
        <f>M4+M10</f>
        <v>0</v>
      </c>
      <c r="N16" s="446">
        <f>N4+N10</f>
        <v>0</v>
      </c>
      <c r="O16" s="446">
        <f>O4+O10</f>
        <v>0</v>
      </c>
    </row>
    <row r="18" spans="2:9" ht="12.75">
      <c r="B18" s="262"/>
      <c r="C18" s="9"/>
      <c r="E18" s="9"/>
      <c r="F18" s="9"/>
      <c r="G18" s="9"/>
      <c r="H18" s="9"/>
      <c r="I18" s="9"/>
    </row>
    <row r="19" ht="12.75">
      <c r="D19" s="501"/>
    </row>
    <row r="20" ht="12.75">
      <c r="D20" s="501"/>
    </row>
    <row r="22" ht="12.75">
      <c r="D22" s="501"/>
    </row>
    <row r="24" ht="12.75">
      <c r="D24" s="501"/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300" verticalDpi="300" orientation="landscape" paperSize="9" scale="80" r:id="rId1"/>
  <headerFooter alignWithMargins="0">
    <oddHeader>&amp;LPCDD/PCDF Inventory&amp;CReference Year: ________________&amp;RCountry: __________________</oddHeader>
    <oddFooter>&amp;L&amp;A&amp;C&amp;D&amp;RPage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97">
      <selection activeCell="B106" sqref="B106:B111"/>
    </sheetView>
  </sheetViews>
  <sheetFormatPr defaultColWidth="9.33203125" defaultRowHeight="12.75"/>
  <cols>
    <col min="1" max="1" width="7.16015625" style="0" customWidth="1"/>
    <col min="2" max="2" width="7.33203125" style="182" customWidth="1"/>
    <col min="3" max="3" width="7.83203125" style="182" customWidth="1"/>
    <col min="4" max="4" width="51.66015625" style="103" customWidth="1"/>
    <col min="5" max="5" width="9.83203125" style="0" customWidth="1"/>
    <col min="6" max="6" width="10.16015625" style="0" customWidth="1"/>
    <col min="7" max="7" width="10.5" style="0" customWidth="1"/>
    <col min="8" max="8" width="12.33203125" style="0" customWidth="1"/>
    <col min="9" max="9" width="10.66015625" style="0" customWidth="1"/>
    <col min="10" max="10" width="13.33203125" style="0" customWidth="1"/>
    <col min="11" max="11" width="11.83203125" style="0" customWidth="1"/>
    <col min="12" max="12" width="9.66015625" style="0" customWidth="1"/>
    <col min="13" max="13" width="11.83203125" style="0" customWidth="1"/>
    <col min="14" max="14" width="11.33203125" style="0" customWidth="1"/>
    <col min="15" max="15" width="12.83203125" style="0" customWidth="1"/>
    <col min="16" max="16" width="23.16015625" style="0" customWidth="1"/>
  </cols>
  <sheetData>
    <row r="1" spans="1:15" ht="12.75">
      <c r="A1" s="551"/>
      <c r="B1" s="550"/>
      <c r="C1" s="549"/>
      <c r="D1" s="584" t="s">
        <v>225</v>
      </c>
      <c r="E1" s="1126" t="s">
        <v>18</v>
      </c>
      <c r="F1" s="1127"/>
      <c r="G1" s="1127"/>
      <c r="H1" s="1127"/>
      <c r="I1" s="1128"/>
      <c r="J1" s="541" t="s">
        <v>19</v>
      </c>
      <c r="K1" s="1129" t="s">
        <v>20</v>
      </c>
      <c r="L1" s="1130"/>
      <c r="M1" s="1130"/>
      <c r="N1" s="1130"/>
      <c r="O1" s="1131"/>
    </row>
    <row r="2" spans="1:16" s="345" customFormat="1" ht="13.5" thickBot="1">
      <c r="A2" s="552" t="s">
        <v>226</v>
      </c>
      <c r="B2" s="553" t="s">
        <v>23</v>
      </c>
      <c r="C2" s="554" t="s">
        <v>24</v>
      </c>
      <c r="D2" s="555"/>
      <c r="E2" s="545" t="s">
        <v>2</v>
      </c>
      <c r="F2" s="546" t="s">
        <v>3</v>
      </c>
      <c r="G2" s="546" t="s">
        <v>4</v>
      </c>
      <c r="H2" s="546" t="s">
        <v>5</v>
      </c>
      <c r="I2" s="547" t="s">
        <v>6</v>
      </c>
      <c r="J2" s="542" t="s">
        <v>21</v>
      </c>
      <c r="K2" s="470" t="s">
        <v>22</v>
      </c>
      <c r="L2" s="54" t="s">
        <v>22</v>
      </c>
      <c r="M2" s="54" t="s">
        <v>22</v>
      </c>
      <c r="N2" s="54" t="s">
        <v>22</v>
      </c>
      <c r="O2" s="471" t="s">
        <v>22</v>
      </c>
      <c r="P2"/>
    </row>
    <row r="3" spans="1:15" s="264" customFormat="1" ht="26.25" thickBot="1">
      <c r="A3" s="406">
        <v>7</v>
      </c>
      <c r="B3" s="392"/>
      <c r="C3" s="548"/>
      <c r="D3" s="400" t="s">
        <v>172</v>
      </c>
      <c r="E3" s="544"/>
      <c r="F3" s="544"/>
      <c r="G3" s="544"/>
      <c r="H3" s="544"/>
      <c r="I3" s="544"/>
      <c r="J3" s="543"/>
      <c r="K3" s="472" t="s">
        <v>2</v>
      </c>
      <c r="L3" s="473" t="s">
        <v>3</v>
      </c>
      <c r="M3" s="473" t="s">
        <v>4</v>
      </c>
      <c r="N3" s="473" t="s">
        <v>5</v>
      </c>
      <c r="O3" s="474" t="s">
        <v>6</v>
      </c>
    </row>
    <row r="4" spans="1:15" ht="12.75">
      <c r="A4" s="184"/>
      <c r="B4" s="789" t="s">
        <v>27</v>
      </c>
      <c r="C4" s="833"/>
      <c r="D4" s="81" t="s">
        <v>173</v>
      </c>
      <c r="E4" s="792"/>
      <c r="F4" s="834"/>
      <c r="G4" s="835"/>
      <c r="H4" s="835"/>
      <c r="I4" s="836"/>
      <c r="J4" s="537"/>
      <c r="K4" s="540">
        <f>K5+K9</f>
        <v>0</v>
      </c>
      <c r="L4" s="525">
        <f>L5+L9</f>
        <v>0</v>
      </c>
      <c r="M4" s="525">
        <f>M5+M9</f>
        <v>0</v>
      </c>
      <c r="N4" s="525">
        <f>N5+N9</f>
        <v>0</v>
      </c>
      <c r="O4" s="525">
        <f>O5+O9</f>
        <v>0</v>
      </c>
    </row>
    <row r="5" spans="1:15" ht="12.75">
      <c r="A5" s="184"/>
      <c r="B5" s="789"/>
      <c r="C5" s="833"/>
      <c r="D5" s="837" t="s">
        <v>387</v>
      </c>
      <c r="E5" s="838"/>
      <c r="F5" s="836"/>
      <c r="G5" s="838"/>
      <c r="H5" s="838"/>
      <c r="I5" s="836"/>
      <c r="J5" s="532">
        <f>J6+J8</f>
        <v>0</v>
      </c>
      <c r="K5" s="527">
        <f>K6+K7+K8</f>
        <v>0</v>
      </c>
      <c r="L5" s="527">
        <f>L6+L7+L8</f>
        <v>0</v>
      </c>
      <c r="M5" s="527">
        <f>M6+M7+M8</f>
        <v>0</v>
      </c>
      <c r="N5" s="527">
        <f>N6+N7+N8</f>
        <v>0</v>
      </c>
      <c r="O5" s="527">
        <f>O6+O7+O8</f>
        <v>0</v>
      </c>
    </row>
    <row r="6" spans="1:15" ht="12.75">
      <c r="A6" s="184"/>
      <c r="B6" s="789"/>
      <c r="C6" s="839">
        <v>1</v>
      </c>
      <c r="D6" s="774" t="s">
        <v>240</v>
      </c>
      <c r="E6" s="840">
        <v>0.03</v>
      </c>
      <c r="F6" s="841"/>
      <c r="G6" s="842"/>
      <c r="H6" s="842"/>
      <c r="I6" s="843" t="s">
        <v>37</v>
      </c>
      <c r="J6" s="533"/>
      <c r="K6" s="528">
        <f>E6*$J6/1000000</f>
        <v>0</v>
      </c>
      <c r="L6" s="522"/>
      <c r="M6" s="522"/>
      <c r="N6" s="522"/>
      <c r="O6" s="487"/>
    </row>
    <row r="7" spans="1:15" ht="12.75">
      <c r="A7" s="184"/>
      <c r="B7" s="789"/>
      <c r="C7" s="839">
        <v>2</v>
      </c>
      <c r="D7" s="774" t="s">
        <v>241</v>
      </c>
      <c r="E7" s="840">
        <v>0.5</v>
      </c>
      <c r="F7" s="841"/>
      <c r="G7" s="842"/>
      <c r="H7" s="842"/>
      <c r="I7" s="843">
        <v>5</v>
      </c>
      <c r="J7" s="533"/>
      <c r="K7" s="528">
        <f>E7*$J7/1000000</f>
        <v>0</v>
      </c>
      <c r="L7" s="522"/>
      <c r="M7" s="522"/>
      <c r="N7" s="522"/>
      <c r="O7" s="487">
        <f>I7*$J7/1000000</f>
        <v>0</v>
      </c>
    </row>
    <row r="8" spans="1:15" ht="12.75">
      <c r="A8" s="184"/>
      <c r="B8" s="844"/>
      <c r="C8" s="845">
        <v>3</v>
      </c>
      <c r="D8" s="846" t="s">
        <v>242</v>
      </c>
      <c r="E8" s="840">
        <v>13</v>
      </c>
      <c r="F8" s="847"/>
      <c r="G8" s="847"/>
      <c r="H8" s="847"/>
      <c r="I8" s="848">
        <v>228</v>
      </c>
      <c r="J8" s="534"/>
      <c r="K8" s="603">
        <f>E8*$J8/1000000</f>
        <v>0</v>
      </c>
      <c r="L8" s="604"/>
      <c r="M8" s="604"/>
      <c r="N8" s="604"/>
      <c r="O8" s="603">
        <f>I8*$J8/1000000</f>
        <v>0</v>
      </c>
    </row>
    <row r="9" spans="1:15" ht="12.75">
      <c r="A9" s="184"/>
      <c r="B9" s="789"/>
      <c r="C9" s="839"/>
      <c r="D9" s="837" t="s">
        <v>174</v>
      </c>
      <c r="E9" s="849"/>
      <c r="F9" s="850"/>
      <c r="G9" s="851"/>
      <c r="H9" s="852"/>
      <c r="I9" s="852"/>
      <c r="J9" s="535">
        <f>J10+J11+J12+J13+J14+J15+J16+J17+J18</f>
        <v>0</v>
      </c>
      <c r="K9" s="528"/>
      <c r="L9" s="432">
        <f>L10+L11+L12+L13+L14+L15+L16+L17+L18</f>
        <v>0</v>
      </c>
      <c r="M9" s="522"/>
      <c r="N9" s="432">
        <f>N10+N11+N12+N13+N14+N15+N16+N17+N18</f>
        <v>0</v>
      </c>
      <c r="O9" s="432">
        <f>O10+O11+O12+O13+O14+O15+O16+O17+O18</f>
        <v>0</v>
      </c>
    </row>
    <row r="10" spans="1:15" ht="12.75">
      <c r="A10" s="184"/>
      <c r="B10" s="789"/>
      <c r="C10" s="853">
        <v>1</v>
      </c>
      <c r="D10" s="85" t="s">
        <v>175</v>
      </c>
      <c r="E10" s="854"/>
      <c r="F10" s="855" t="s">
        <v>37</v>
      </c>
      <c r="G10" s="82"/>
      <c r="H10" s="856">
        <v>30</v>
      </c>
      <c r="I10" s="857" t="s">
        <v>37</v>
      </c>
      <c r="J10" s="536"/>
      <c r="K10" s="530"/>
      <c r="L10" s="423"/>
      <c r="M10" s="524"/>
      <c r="N10" s="423">
        <f aca="true" t="shared" si="0" ref="N10:N18">H10*$J10/1000000</f>
        <v>0</v>
      </c>
      <c r="O10" s="423"/>
    </row>
    <row r="11" spans="1:15" ht="12.75">
      <c r="A11" s="184"/>
      <c r="B11" s="789"/>
      <c r="C11" s="839">
        <v>2</v>
      </c>
      <c r="D11" s="85" t="s">
        <v>176</v>
      </c>
      <c r="E11" s="858"/>
      <c r="F11" s="859">
        <v>4.5</v>
      </c>
      <c r="G11" s="860"/>
      <c r="H11" s="861">
        <v>10</v>
      </c>
      <c r="I11" s="862">
        <v>4.5</v>
      </c>
      <c r="J11" s="537"/>
      <c r="K11" s="528"/>
      <c r="L11" s="528">
        <f>F11*$J11/1000000</f>
        <v>0</v>
      </c>
      <c r="M11" s="522"/>
      <c r="N11" s="487">
        <f t="shared" si="0"/>
        <v>0</v>
      </c>
      <c r="O11" s="423">
        <f>I11*$J11/1000000</f>
        <v>0</v>
      </c>
    </row>
    <row r="12" spans="1:15" ht="12.75">
      <c r="A12" s="184"/>
      <c r="B12" s="789"/>
      <c r="C12" s="839">
        <v>3</v>
      </c>
      <c r="D12" s="85" t="s">
        <v>177</v>
      </c>
      <c r="E12" s="858"/>
      <c r="F12" s="863">
        <v>1</v>
      </c>
      <c r="G12" s="860"/>
      <c r="H12" s="864">
        <v>3</v>
      </c>
      <c r="I12" s="862">
        <v>1.5</v>
      </c>
      <c r="J12" s="537"/>
      <c r="K12" s="528"/>
      <c r="L12" s="528">
        <f>F12*$J12/1000000</f>
        <v>0</v>
      </c>
      <c r="M12" s="522"/>
      <c r="N12" s="379">
        <f t="shared" si="0"/>
        <v>0</v>
      </c>
      <c r="O12" s="423">
        <f>I12*$J12/1000000</f>
        <v>0</v>
      </c>
    </row>
    <row r="13" spans="1:15" ht="12.75">
      <c r="A13" s="184"/>
      <c r="B13" s="789"/>
      <c r="C13" s="839">
        <v>4</v>
      </c>
      <c r="D13" s="85" t="s">
        <v>178</v>
      </c>
      <c r="E13" s="858"/>
      <c r="F13" s="865" t="s">
        <v>37</v>
      </c>
      <c r="G13" s="860"/>
      <c r="H13" s="864">
        <v>1</v>
      </c>
      <c r="I13" s="866" t="s">
        <v>37</v>
      </c>
      <c r="J13" s="537"/>
      <c r="K13" s="528"/>
      <c r="L13" s="528"/>
      <c r="M13" s="522"/>
      <c r="N13" s="487">
        <f t="shared" si="0"/>
        <v>0</v>
      </c>
      <c r="O13" s="423"/>
    </row>
    <row r="14" spans="1:15" ht="12.75">
      <c r="A14" s="184"/>
      <c r="B14" s="789"/>
      <c r="C14" s="839">
        <v>5</v>
      </c>
      <c r="D14" s="85" t="s">
        <v>179</v>
      </c>
      <c r="E14" s="858"/>
      <c r="F14" s="859">
        <v>0.06</v>
      </c>
      <c r="G14" s="860"/>
      <c r="H14" s="864">
        <v>0.5</v>
      </c>
      <c r="I14" s="862">
        <v>0.2</v>
      </c>
      <c r="J14" s="537"/>
      <c r="K14" s="528"/>
      <c r="L14" s="528">
        <f>F14*$J14/1000000</f>
        <v>0</v>
      </c>
      <c r="M14" s="522"/>
      <c r="N14" s="487">
        <f t="shared" si="0"/>
        <v>0</v>
      </c>
      <c r="O14" s="423">
        <f>I14*$J14/1000000</f>
        <v>0</v>
      </c>
    </row>
    <row r="15" spans="1:15" ht="25.5">
      <c r="A15" s="184"/>
      <c r="B15" s="789"/>
      <c r="C15" s="839">
        <v>6</v>
      </c>
      <c r="D15" s="85" t="s">
        <v>180</v>
      </c>
      <c r="E15" s="858"/>
      <c r="F15" s="867" t="s">
        <v>37</v>
      </c>
      <c r="G15" s="860"/>
      <c r="H15" s="864">
        <v>0.1</v>
      </c>
      <c r="I15" s="866" t="s">
        <v>37</v>
      </c>
      <c r="J15" s="537"/>
      <c r="K15" s="528"/>
      <c r="L15" s="423"/>
      <c r="M15" s="522"/>
      <c r="N15" s="487">
        <f t="shared" si="0"/>
        <v>0</v>
      </c>
      <c r="O15" s="423"/>
    </row>
    <row r="16" spans="1:15" ht="12.75">
      <c r="A16" s="184"/>
      <c r="B16" s="789"/>
      <c r="C16" s="868">
        <v>7</v>
      </c>
      <c r="D16" s="85" t="s">
        <v>181</v>
      </c>
      <c r="E16" s="869"/>
      <c r="F16" s="867" t="s">
        <v>37</v>
      </c>
      <c r="G16" s="860"/>
      <c r="H16" s="870">
        <v>1</v>
      </c>
      <c r="I16" s="866" t="s">
        <v>37</v>
      </c>
      <c r="J16" s="537"/>
      <c r="K16" s="528"/>
      <c r="L16" s="423"/>
      <c r="M16" s="522"/>
      <c r="N16" s="487">
        <f t="shared" si="0"/>
        <v>0</v>
      </c>
      <c r="O16" s="423"/>
    </row>
    <row r="17" spans="1:15" ht="25.5">
      <c r="A17" s="184"/>
      <c r="B17" s="100"/>
      <c r="C17" s="871">
        <v>8</v>
      </c>
      <c r="D17" s="85" t="s">
        <v>182</v>
      </c>
      <c r="E17" s="854"/>
      <c r="F17" s="855" t="s">
        <v>37</v>
      </c>
      <c r="G17" s="82"/>
      <c r="H17" s="872">
        <v>10</v>
      </c>
      <c r="I17" s="857"/>
      <c r="J17" s="536"/>
      <c r="K17" s="530"/>
      <c r="L17" s="423"/>
      <c r="M17" s="524"/>
      <c r="N17" s="423">
        <f t="shared" si="0"/>
        <v>0</v>
      </c>
      <c r="O17" s="423"/>
    </row>
    <row r="18" spans="1:15" ht="13.5" thickBot="1">
      <c r="A18" s="184"/>
      <c r="B18" s="873"/>
      <c r="C18" s="874">
        <v>9</v>
      </c>
      <c r="D18" s="797" t="s">
        <v>243</v>
      </c>
      <c r="E18" s="875"/>
      <c r="F18" s="876" t="s">
        <v>37</v>
      </c>
      <c r="G18" s="222"/>
      <c r="H18" s="877">
        <v>3</v>
      </c>
      <c r="I18" s="878" t="s">
        <v>37</v>
      </c>
      <c r="J18" s="538"/>
      <c r="K18" s="529"/>
      <c r="L18" s="424"/>
      <c r="M18" s="523"/>
      <c r="N18" s="489">
        <f t="shared" si="0"/>
        <v>0</v>
      </c>
      <c r="O18" s="424"/>
    </row>
    <row r="19" spans="1:15" ht="12.75">
      <c r="A19" s="184"/>
      <c r="B19" s="789" t="s">
        <v>33</v>
      </c>
      <c r="C19" s="833"/>
      <c r="D19" s="879" t="s">
        <v>244</v>
      </c>
      <c r="E19" s="880"/>
      <c r="F19" s="881"/>
      <c r="G19" s="881"/>
      <c r="H19" s="881"/>
      <c r="I19" s="834"/>
      <c r="J19" s="533"/>
      <c r="K19" s="615">
        <f>K20</f>
        <v>0</v>
      </c>
      <c r="L19" s="615">
        <f>L20</f>
        <v>0</v>
      </c>
      <c r="M19" s="615">
        <f>M20</f>
        <v>0</v>
      </c>
      <c r="N19" s="615">
        <f>N20</f>
        <v>0</v>
      </c>
      <c r="O19" s="615">
        <f>O20</f>
        <v>0</v>
      </c>
    </row>
    <row r="20" spans="1:16" s="103" customFormat="1" ht="12.75">
      <c r="A20" s="184"/>
      <c r="B20" s="789"/>
      <c r="C20" s="839"/>
      <c r="D20" s="882" t="s">
        <v>265</v>
      </c>
      <c r="E20" s="860"/>
      <c r="F20" s="275"/>
      <c r="G20" s="215"/>
      <c r="H20" s="883"/>
      <c r="I20" s="215"/>
      <c r="J20" s="617">
        <f aca="true" t="shared" si="1" ref="J20:O20">J21+J23+J24+J25</f>
        <v>0</v>
      </c>
      <c r="K20" s="614">
        <f t="shared" si="1"/>
        <v>0</v>
      </c>
      <c r="L20" s="614">
        <f t="shared" si="1"/>
        <v>0</v>
      </c>
      <c r="M20" s="614">
        <f t="shared" si="1"/>
        <v>0</v>
      </c>
      <c r="N20" s="614">
        <f t="shared" si="1"/>
        <v>0</v>
      </c>
      <c r="O20" s="614">
        <f t="shared" si="1"/>
        <v>0</v>
      </c>
      <c r="P20"/>
    </row>
    <row r="21" spans="1:16" ht="12.75">
      <c r="A21" s="24"/>
      <c r="B21" s="884"/>
      <c r="C21" s="885">
        <v>1</v>
      </c>
      <c r="D21" s="774" t="s">
        <v>245</v>
      </c>
      <c r="E21" s="776" t="s">
        <v>37</v>
      </c>
      <c r="F21" s="886" t="s">
        <v>37</v>
      </c>
      <c r="G21" s="776" t="s">
        <v>37</v>
      </c>
      <c r="H21" s="887" t="s">
        <v>37</v>
      </c>
      <c r="I21" s="774">
        <v>1000</v>
      </c>
      <c r="J21" s="539"/>
      <c r="K21" s="531"/>
      <c r="L21" s="526"/>
      <c r="M21" s="526"/>
      <c r="N21" s="379"/>
      <c r="O21" s="613">
        <f>I21*$J21/1000000</f>
        <v>0</v>
      </c>
      <c r="P21" s="103"/>
    </row>
    <row r="22" spans="1:15" ht="12.75">
      <c r="A22" s="24"/>
      <c r="B22" s="884"/>
      <c r="C22" s="888">
        <v>2</v>
      </c>
      <c r="D22" s="774" t="s">
        <v>246</v>
      </c>
      <c r="E22" s="774"/>
      <c r="F22" s="776"/>
      <c r="G22" s="774"/>
      <c r="H22" s="887"/>
      <c r="I22" s="774"/>
      <c r="J22" s="539"/>
      <c r="K22" s="531"/>
      <c r="L22" s="526"/>
      <c r="M22" s="526"/>
      <c r="N22" s="379"/>
      <c r="O22" s="526"/>
    </row>
    <row r="23" spans="1:15" ht="12.75">
      <c r="A23" s="24"/>
      <c r="B23" s="884"/>
      <c r="C23" s="888" t="s">
        <v>247</v>
      </c>
      <c r="D23" s="774" t="s">
        <v>309</v>
      </c>
      <c r="E23" s="889" t="s">
        <v>37</v>
      </c>
      <c r="F23" s="890">
        <v>17</v>
      </c>
      <c r="G23" s="889" t="s">
        <v>37</v>
      </c>
      <c r="H23" s="890" t="s">
        <v>37</v>
      </c>
      <c r="I23" s="820">
        <v>27</v>
      </c>
      <c r="J23" s="533"/>
      <c r="K23" s="528"/>
      <c r="L23" s="607">
        <f>F23*J23/1000000</f>
        <v>0</v>
      </c>
      <c r="M23" s="522"/>
      <c r="N23" s="487"/>
      <c r="O23" s="607">
        <f>I23*$J23/1000000</f>
        <v>0</v>
      </c>
    </row>
    <row r="24" spans="1:15" ht="12.75">
      <c r="A24" s="184"/>
      <c r="B24" s="789"/>
      <c r="C24" s="891" t="s">
        <v>248</v>
      </c>
      <c r="D24" s="776" t="s">
        <v>308</v>
      </c>
      <c r="E24" s="889" t="s">
        <v>37</v>
      </c>
      <c r="F24" s="889">
        <v>1.7</v>
      </c>
      <c r="G24" s="889" t="s">
        <v>37</v>
      </c>
      <c r="H24" s="892" t="s">
        <v>37</v>
      </c>
      <c r="I24" s="893">
        <v>1.7</v>
      </c>
      <c r="J24" s="533"/>
      <c r="K24" s="605"/>
      <c r="L24" s="607">
        <f>F24*J24/1000000</f>
        <v>0</v>
      </c>
      <c r="M24" s="606"/>
      <c r="N24" s="605"/>
      <c r="O24" s="607">
        <f>I24*$J24/1000000</f>
        <v>0</v>
      </c>
    </row>
    <row r="25" spans="1:16" s="103" customFormat="1" ht="13.5" thickBot="1">
      <c r="A25" s="184"/>
      <c r="B25" s="844"/>
      <c r="C25" s="894" t="s">
        <v>249</v>
      </c>
      <c r="D25" s="895" t="s">
        <v>312</v>
      </c>
      <c r="E25" s="896" t="s">
        <v>37</v>
      </c>
      <c r="F25" s="897">
        <v>0.002</v>
      </c>
      <c r="G25" s="896" t="s">
        <v>37</v>
      </c>
      <c r="H25" s="897" t="s">
        <v>37</v>
      </c>
      <c r="I25" s="898">
        <v>0.3</v>
      </c>
      <c r="J25" s="612"/>
      <c r="K25" s="609"/>
      <c r="L25" s="608">
        <f>F25*J25/1000000</f>
        <v>0</v>
      </c>
      <c r="M25" s="611"/>
      <c r="N25" s="610"/>
      <c r="O25" s="608">
        <f>I25*$J25/1000000</f>
        <v>0</v>
      </c>
      <c r="P25"/>
    </row>
    <row r="26" spans="1:15" ht="12.75">
      <c r="A26" s="515"/>
      <c r="B26" s="899" t="s">
        <v>35</v>
      </c>
      <c r="C26" s="900"/>
      <c r="D26" s="901" t="s">
        <v>263</v>
      </c>
      <c r="E26" s="902"/>
      <c r="F26" s="890"/>
      <c r="G26" s="903"/>
      <c r="H26" s="890"/>
      <c r="I26" s="904"/>
      <c r="J26" s="618"/>
      <c r="K26" s="615">
        <f>K27+K31+K35+K45</f>
        <v>0</v>
      </c>
      <c r="L26" s="615">
        <f>L27+L31+L35+L45</f>
        <v>0</v>
      </c>
      <c r="M26" s="615">
        <f>M27+M31+M35+M45</f>
        <v>0</v>
      </c>
      <c r="N26" s="615">
        <f>N27+N31+N35+N45</f>
        <v>0</v>
      </c>
      <c r="O26" s="615">
        <f>O27+O31+O35+O45</f>
        <v>0</v>
      </c>
    </row>
    <row r="27" spans="1:15" ht="38.25">
      <c r="A27" s="515"/>
      <c r="B27" s="899"/>
      <c r="C27" s="900"/>
      <c r="D27" s="905" t="s">
        <v>264</v>
      </c>
      <c r="E27" s="906"/>
      <c r="F27" s="890"/>
      <c r="G27" s="903"/>
      <c r="H27" s="890"/>
      <c r="I27" s="904"/>
      <c r="J27" s="616">
        <f aca="true" t="shared" si="2" ref="J27:O27">J28+J29+J30</f>
        <v>0</v>
      </c>
      <c r="K27" s="619">
        <f t="shared" si="2"/>
        <v>0</v>
      </c>
      <c r="L27" s="619">
        <f t="shared" si="2"/>
        <v>0</v>
      </c>
      <c r="M27" s="619">
        <f t="shared" si="2"/>
        <v>0</v>
      </c>
      <c r="N27" s="619">
        <f t="shared" si="2"/>
        <v>0</v>
      </c>
      <c r="O27" s="619">
        <f t="shared" si="2"/>
        <v>0</v>
      </c>
    </row>
    <row r="28" spans="1:15" ht="12.75">
      <c r="A28" s="515"/>
      <c r="B28" s="899"/>
      <c r="C28" s="900">
        <v>1</v>
      </c>
      <c r="D28" s="907" t="s">
        <v>309</v>
      </c>
      <c r="E28" s="908">
        <v>5</v>
      </c>
      <c r="F28" s="890"/>
      <c r="G28" s="903"/>
      <c r="H28" s="890"/>
      <c r="I28" s="904"/>
      <c r="J28" s="618"/>
      <c r="K28" s="614">
        <f>E28*$J28/1000000</f>
        <v>0</v>
      </c>
      <c r="L28" s="620"/>
      <c r="M28" s="620"/>
      <c r="N28" s="620"/>
      <c r="O28" s="620"/>
    </row>
    <row r="29" spans="1:15" ht="12.75">
      <c r="A29" s="515"/>
      <c r="B29" s="899"/>
      <c r="C29" s="900">
        <v>2</v>
      </c>
      <c r="D29" s="907" t="s">
        <v>308</v>
      </c>
      <c r="E29" s="908">
        <v>0.5</v>
      </c>
      <c r="F29" s="890"/>
      <c r="G29" s="903"/>
      <c r="H29" s="890"/>
      <c r="I29" s="904"/>
      <c r="J29" s="618"/>
      <c r="K29" s="614">
        <f>E29*$J29/1000000</f>
        <v>0</v>
      </c>
      <c r="L29" s="620"/>
      <c r="M29" s="620"/>
      <c r="N29" s="620"/>
      <c r="O29" s="620"/>
    </row>
    <row r="30" spans="1:15" ht="12.75">
      <c r="A30" s="515"/>
      <c r="B30" s="899"/>
      <c r="C30" s="900">
        <v>3</v>
      </c>
      <c r="D30" s="907" t="s">
        <v>312</v>
      </c>
      <c r="E30" s="908">
        <v>0.05</v>
      </c>
      <c r="F30" s="890"/>
      <c r="G30" s="903"/>
      <c r="H30" s="890"/>
      <c r="I30" s="904"/>
      <c r="J30" s="618"/>
      <c r="K30" s="614">
        <f>E30*$J30/1000000</f>
        <v>0</v>
      </c>
      <c r="L30" s="620"/>
      <c r="M30" s="620"/>
      <c r="N30" s="620"/>
      <c r="O30" s="620"/>
    </row>
    <row r="31" spans="1:15" ht="38.25">
      <c r="A31" s="515"/>
      <c r="B31" s="899"/>
      <c r="C31" s="900"/>
      <c r="D31" s="905" t="s">
        <v>267</v>
      </c>
      <c r="E31" s="908"/>
      <c r="F31" s="890"/>
      <c r="G31" s="903"/>
      <c r="H31" s="890"/>
      <c r="I31" s="904"/>
      <c r="J31" s="616">
        <f aca="true" t="shared" si="3" ref="J31:O31">J32+J33+J34</f>
        <v>0</v>
      </c>
      <c r="K31" s="619">
        <f t="shared" si="3"/>
        <v>0</v>
      </c>
      <c r="L31" s="619">
        <f t="shared" si="3"/>
        <v>0</v>
      </c>
      <c r="M31" s="619">
        <f t="shared" si="3"/>
        <v>0</v>
      </c>
      <c r="N31" s="619">
        <f t="shared" si="3"/>
        <v>0</v>
      </c>
      <c r="O31" s="619">
        <f t="shared" si="3"/>
        <v>0</v>
      </c>
    </row>
    <row r="32" spans="1:16" s="103" customFormat="1" ht="12.75">
      <c r="A32" s="515"/>
      <c r="B32" s="899"/>
      <c r="C32" s="900">
        <v>1</v>
      </c>
      <c r="D32" s="907" t="s">
        <v>309</v>
      </c>
      <c r="E32" s="908"/>
      <c r="F32" s="890"/>
      <c r="G32" s="903"/>
      <c r="H32" s="890"/>
      <c r="I32" s="904">
        <v>8</v>
      </c>
      <c r="J32" s="618"/>
      <c r="K32" s="614"/>
      <c r="L32" s="620"/>
      <c r="M32" s="620"/>
      <c r="N32" s="620"/>
      <c r="O32" s="614">
        <f>I32*$J32/1000000</f>
        <v>0</v>
      </c>
      <c r="P32"/>
    </row>
    <row r="33" spans="1:15" ht="12.75">
      <c r="A33" s="515"/>
      <c r="B33" s="899"/>
      <c r="C33" s="900">
        <v>2</v>
      </c>
      <c r="D33" s="907" t="s">
        <v>308</v>
      </c>
      <c r="E33" s="908"/>
      <c r="F33" s="890"/>
      <c r="G33" s="903"/>
      <c r="H33" s="890"/>
      <c r="I33" s="904">
        <v>0.85</v>
      </c>
      <c r="J33" s="618"/>
      <c r="K33" s="614"/>
      <c r="L33" s="620"/>
      <c r="M33" s="620"/>
      <c r="N33" s="620"/>
      <c r="O33" s="614">
        <f>I33*$J33/1000000</f>
        <v>0</v>
      </c>
    </row>
    <row r="34" spans="1:15" ht="12.75">
      <c r="A34" s="515"/>
      <c r="B34" s="899"/>
      <c r="C34" s="900">
        <v>3</v>
      </c>
      <c r="D34" s="907" t="s">
        <v>313</v>
      </c>
      <c r="E34" s="908"/>
      <c r="F34" s="890"/>
      <c r="G34" s="903"/>
      <c r="H34" s="890"/>
      <c r="I34" s="904">
        <v>0.02</v>
      </c>
      <c r="J34" s="618"/>
      <c r="K34" s="614"/>
      <c r="L34" s="620"/>
      <c r="M34" s="620"/>
      <c r="N34" s="620"/>
      <c r="O34" s="614">
        <f>I34*$J34/1000000</f>
        <v>0</v>
      </c>
    </row>
    <row r="35" spans="1:15" ht="25.5">
      <c r="A35" s="515"/>
      <c r="B35" s="909"/>
      <c r="C35" s="910"/>
      <c r="D35" s="905" t="s">
        <v>266</v>
      </c>
      <c r="E35" s="824"/>
      <c r="F35" s="824"/>
      <c r="G35" s="824"/>
      <c r="H35" s="824"/>
      <c r="I35" s="911"/>
      <c r="J35" s="616">
        <f aca="true" t="shared" si="4" ref="J35:O35">J37+J38+J40+J41+J43+J44</f>
        <v>0</v>
      </c>
      <c r="K35" s="619">
        <f t="shared" si="4"/>
        <v>0</v>
      </c>
      <c r="L35" s="619">
        <f t="shared" si="4"/>
        <v>0</v>
      </c>
      <c r="M35" s="619">
        <f t="shared" si="4"/>
        <v>0</v>
      </c>
      <c r="N35" s="619">
        <f t="shared" si="4"/>
        <v>0</v>
      </c>
      <c r="O35" s="619">
        <f t="shared" si="4"/>
        <v>0</v>
      </c>
    </row>
    <row r="36" spans="1:15" ht="12.75">
      <c r="A36" s="515"/>
      <c r="B36" s="899"/>
      <c r="C36" s="900">
        <v>1</v>
      </c>
      <c r="D36" s="907" t="s">
        <v>309</v>
      </c>
      <c r="E36" s="903"/>
      <c r="F36" s="890"/>
      <c r="G36" s="903"/>
      <c r="H36" s="912"/>
      <c r="I36" s="904"/>
      <c r="J36" s="618"/>
      <c r="K36" s="613"/>
      <c r="L36" s="621"/>
      <c r="M36" s="621"/>
      <c r="N36" s="621"/>
      <c r="O36" s="621"/>
    </row>
    <row r="37" spans="1:16" ht="12.75">
      <c r="A37" s="622"/>
      <c r="B37" s="913"/>
      <c r="C37" s="914" t="s">
        <v>250</v>
      </c>
      <c r="D37" s="907" t="s">
        <v>268</v>
      </c>
      <c r="E37" s="908"/>
      <c r="F37" s="886">
        <v>25</v>
      </c>
      <c r="G37" s="908" t="s">
        <v>29</v>
      </c>
      <c r="H37" s="915">
        <v>2</v>
      </c>
      <c r="I37" s="916">
        <v>0.75</v>
      </c>
      <c r="J37" s="618"/>
      <c r="K37" s="614"/>
      <c r="L37" s="614">
        <f>F37*$J37/1000000</f>
        <v>0</v>
      </c>
      <c r="M37" s="623"/>
      <c r="N37" s="614">
        <f>H37*$J37/1000000</f>
        <v>0</v>
      </c>
      <c r="O37" s="614">
        <f>I37*$J37/1000000</f>
        <v>0</v>
      </c>
      <c r="P37" s="103"/>
    </row>
    <row r="38" spans="1:16" ht="12.75">
      <c r="A38" s="622"/>
      <c r="B38" s="913"/>
      <c r="C38" s="914" t="s">
        <v>251</v>
      </c>
      <c r="D38" s="907" t="s">
        <v>269</v>
      </c>
      <c r="E38" s="908"/>
      <c r="F38" s="886">
        <v>25</v>
      </c>
      <c r="G38" s="908" t="s">
        <v>29</v>
      </c>
      <c r="H38" s="915">
        <v>2</v>
      </c>
      <c r="I38" s="916">
        <v>4</v>
      </c>
      <c r="J38" s="618"/>
      <c r="K38" s="614"/>
      <c r="L38" s="614">
        <f>F38*$J38/1000000</f>
        <v>0</v>
      </c>
      <c r="M38" s="623"/>
      <c r="N38" s="614">
        <f>H38*$J38/1000000</f>
        <v>0</v>
      </c>
      <c r="O38" s="614">
        <f>I38*$J38/1000000</f>
        <v>0</v>
      </c>
      <c r="P38" s="103"/>
    </row>
    <row r="39" spans="1:16" ht="12.75">
      <c r="A39" s="622"/>
      <c r="B39" s="913"/>
      <c r="C39" s="900">
        <v>2</v>
      </c>
      <c r="D39" s="907" t="s">
        <v>308</v>
      </c>
      <c r="E39" s="908"/>
      <c r="F39" s="886"/>
      <c r="G39" s="908"/>
      <c r="H39" s="915"/>
      <c r="I39" s="916"/>
      <c r="J39" s="618"/>
      <c r="K39" s="624"/>
      <c r="L39" s="624"/>
      <c r="M39" s="623"/>
      <c r="N39" s="624"/>
      <c r="O39" s="624"/>
      <c r="P39" s="103"/>
    </row>
    <row r="40" spans="1:16" ht="12.75">
      <c r="A40" s="622"/>
      <c r="B40" s="913"/>
      <c r="C40" s="914" t="s">
        <v>247</v>
      </c>
      <c r="D40" s="907" t="s">
        <v>268</v>
      </c>
      <c r="E40" s="908"/>
      <c r="F40" s="886">
        <v>2.5</v>
      </c>
      <c r="G40" s="908" t="s">
        <v>29</v>
      </c>
      <c r="H40" s="915">
        <v>0.006</v>
      </c>
      <c r="I40" s="916">
        <v>0.2</v>
      </c>
      <c r="J40" s="618"/>
      <c r="K40" s="614"/>
      <c r="L40" s="614">
        <f aca="true" t="shared" si="5" ref="L40:O41">F40*$J40/1000000</f>
        <v>0</v>
      </c>
      <c r="M40" s="623"/>
      <c r="N40" s="614">
        <f t="shared" si="5"/>
        <v>0</v>
      </c>
      <c r="O40" s="614">
        <f t="shared" si="5"/>
        <v>0</v>
      </c>
      <c r="P40" s="103"/>
    </row>
    <row r="41" spans="1:16" s="195" customFormat="1" ht="12.75">
      <c r="A41" s="622"/>
      <c r="B41" s="913"/>
      <c r="C41" s="914" t="s">
        <v>248</v>
      </c>
      <c r="D41" s="907" t="s">
        <v>269</v>
      </c>
      <c r="E41" s="908"/>
      <c r="F41" s="886">
        <v>2.5</v>
      </c>
      <c r="G41" s="908" t="s">
        <v>29</v>
      </c>
      <c r="H41" s="915">
        <v>0.006</v>
      </c>
      <c r="I41" s="916">
        <v>2</v>
      </c>
      <c r="J41" s="618"/>
      <c r="K41" s="614"/>
      <c r="L41" s="614">
        <f t="shared" si="5"/>
        <v>0</v>
      </c>
      <c r="M41" s="623"/>
      <c r="N41" s="614">
        <f t="shared" si="5"/>
        <v>0</v>
      </c>
      <c r="O41" s="614">
        <f t="shared" si="5"/>
        <v>0</v>
      </c>
      <c r="P41" s="103"/>
    </row>
    <row r="42" spans="1:16" s="195" customFormat="1" ht="12.75">
      <c r="A42" s="622"/>
      <c r="B42" s="913"/>
      <c r="C42" s="900">
        <v>3</v>
      </c>
      <c r="D42" s="907" t="s">
        <v>313</v>
      </c>
      <c r="E42" s="908"/>
      <c r="F42" s="886"/>
      <c r="G42" s="908"/>
      <c r="H42" s="915"/>
      <c r="I42" s="916"/>
      <c r="J42" s="618"/>
      <c r="K42" s="624"/>
      <c r="L42" s="624"/>
      <c r="M42" s="623"/>
      <c r="N42" s="625"/>
      <c r="O42" s="624"/>
      <c r="P42" s="103"/>
    </row>
    <row r="43" spans="1:16" s="195" customFormat="1" ht="12.75">
      <c r="A43" s="622"/>
      <c r="B43" s="913"/>
      <c r="C43" s="914" t="s">
        <v>252</v>
      </c>
      <c r="D43" s="907" t="s">
        <v>268</v>
      </c>
      <c r="E43" s="908"/>
      <c r="F43" s="886">
        <v>0.5</v>
      </c>
      <c r="G43" s="908" t="s">
        <v>29</v>
      </c>
      <c r="H43" s="915" t="s">
        <v>37</v>
      </c>
      <c r="I43" s="916">
        <v>0.095</v>
      </c>
      <c r="J43" s="618"/>
      <c r="K43" s="614"/>
      <c r="L43" s="614">
        <f aca="true" t="shared" si="6" ref="L43:O44">F43*$J43/1000000</f>
        <v>0</v>
      </c>
      <c r="M43" s="623"/>
      <c r="N43" s="625"/>
      <c r="O43" s="614">
        <f t="shared" si="6"/>
        <v>0</v>
      </c>
      <c r="P43" s="103"/>
    </row>
    <row r="44" spans="1:16" s="195" customFormat="1" ht="12.75">
      <c r="A44" s="622"/>
      <c r="B44" s="913"/>
      <c r="C44" s="914" t="s">
        <v>253</v>
      </c>
      <c r="D44" s="907" t="s">
        <v>269</v>
      </c>
      <c r="E44" s="908"/>
      <c r="F44" s="886">
        <v>0.5</v>
      </c>
      <c r="G44" s="908" t="s">
        <v>29</v>
      </c>
      <c r="H44" s="915" t="s">
        <v>37</v>
      </c>
      <c r="I44" s="916">
        <v>0.4</v>
      </c>
      <c r="J44" s="618"/>
      <c r="K44" s="614"/>
      <c r="L44" s="614">
        <f t="shared" si="6"/>
        <v>0</v>
      </c>
      <c r="M44" s="623"/>
      <c r="N44" s="625"/>
      <c r="O44" s="614">
        <f t="shared" si="6"/>
        <v>0</v>
      </c>
      <c r="P44" s="103"/>
    </row>
    <row r="45" spans="1:16" s="195" customFormat="1" ht="12.75">
      <c r="A45" s="622"/>
      <c r="B45" s="913"/>
      <c r="C45" s="914"/>
      <c r="D45" s="905" t="s">
        <v>270</v>
      </c>
      <c r="E45" s="908"/>
      <c r="F45" s="886"/>
      <c r="G45" s="908"/>
      <c r="H45" s="915"/>
      <c r="I45" s="916"/>
      <c r="J45" s="616">
        <f aca="true" t="shared" si="7" ref="J45:O45">J46+J47+J48</f>
        <v>0</v>
      </c>
      <c r="K45" s="619">
        <f t="shared" si="7"/>
        <v>0</v>
      </c>
      <c r="L45" s="619">
        <f t="shared" si="7"/>
        <v>0</v>
      </c>
      <c r="M45" s="619">
        <f t="shared" si="7"/>
        <v>0</v>
      </c>
      <c r="N45" s="619">
        <f t="shared" si="7"/>
        <v>0</v>
      </c>
      <c r="O45" s="619">
        <f t="shared" si="7"/>
        <v>0</v>
      </c>
      <c r="P45" s="103"/>
    </row>
    <row r="46" spans="1:16" ht="12.75">
      <c r="A46" s="622"/>
      <c r="B46" s="913"/>
      <c r="C46" s="900">
        <v>1</v>
      </c>
      <c r="D46" s="907" t="s">
        <v>309</v>
      </c>
      <c r="E46" s="908">
        <v>1</v>
      </c>
      <c r="F46" s="886">
        <v>0.03</v>
      </c>
      <c r="G46" s="908" t="s">
        <v>29</v>
      </c>
      <c r="H46" s="915" t="s">
        <v>37</v>
      </c>
      <c r="I46" s="916">
        <v>0.095</v>
      </c>
      <c r="J46" s="618"/>
      <c r="K46" s="614">
        <f aca="true" t="shared" si="8" ref="K46:L48">E46*$J46/1000000</f>
        <v>0</v>
      </c>
      <c r="L46" s="614">
        <f t="shared" si="8"/>
        <v>0</v>
      </c>
      <c r="M46" s="623"/>
      <c r="N46" s="625"/>
      <c r="O46" s="614">
        <f>I46*$J46/1000000</f>
        <v>0</v>
      </c>
      <c r="P46" s="103"/>
    </row>
    <row r="47" spans="1:16" ht="12.75">
      <c r="A47" s="622"/>
      <c r="B47" s="913"/>
      <c r="C47" s="900">
        <v>2</v>
      </c>
      <c r="D47" s="907" t="s">
        <v>308</v>
      </c>
      <c r="E47" s="908">
        <v>0.1</v>
      </c>
      <c r="F47" s="886">
        <v>0.003</v>
      </c>
      <c r="G47" s="908" t="s">
        <v>29</v>
      </c>
      <c r="H47" s="915" t="s">
        <v>37</v>
      </c>
      <c r="I47" s="916">
        <v>0.06</v>
      </c>
      <c r="J47" s="618"/>
      <c r="K47" s="614">
        <f t="shared" si="8"/>
        <v>0</v>
      </c>
      <c r="L47" s="614">
        <f t="shared" si="8"/>
        <v>0</v>
      </c>
      <c r="M47" s="623"/>
      <c r="N47" s="625"/>
      <c r="O47" s="614">
        <f>I47*$J47/1000000</f>
        <v>0</v>
      </c>
      <c r="P47" s="103"/>
    </row>
    <row r="48" spans="1:15" ht="13.5" thickBot="1">
      <c r="A48" s="515"/>
      <c r="B48" s="917"/>
      <c r="C48" s="918">
        <v>3</v>
      </c>
      <c r="D48" s="919" t="s">
        <v>313</v>
      </c>
      <c r="E48" s="920">
        <v>0.021</v>
      </c>
      <c r="F48" s="921">
        <v>0.0003</v>
      </c>
      <c r="G48" s="922" t="s">
        <v>29</v>
      </c>
      <c r="H48" s="923" t="s">
        <v>29</v>
      </c>
      <c r="I48" s="924">
        <v>0.005</v>
      </c>
      <c r="J48" s="626"/>
      <c r="K48" s="627">
        <f t="shared" si="8"/>
        <v>0</v>
      </c>
      <c r="L48" s="627">
        <f t="shared" si="8"/>
        <v>0</v>
      </c>
      <c r="M48" s="628"/>
      <c r="N48" s="627"/>
      <c r="O48" s="627">
        <f>I48*$J48/1000000</f>
        <v>0</v>
      </c>
    </row>
    <row r="49" spans="1:15" ht="25.5">
      <c r="A49" s="515"/>
      <c r="B49" s="899" t="s">
        <v>38</v>
      </c>
      <c r="C49" s="900"/>
      <c r="D49" s="925" t="s">
        <v>388</v>
      </c>
      <c r="E49" s="926"/>
      <c r="F49" s="926"/>
      <c r="G49" s="926"/>
      <c r="H49" s="926"/>
      <c r="I49" s="927"/>
      <c r="J49" s="618"/>
      <c r="K49" s="615">
        <f>K50+K52+K57+K60+K63+K66+K70+K74+K78+K83+K86+K90</f>
        <v>0</v>
      </c>
      <c r="L49" s="615">
        <f>L50+L52+L57+L60+L63+L66+L70+L74+L78+L83+L86+L90</f>
        <v>0</v>
      </c>
      <c r="M49" s="615">
        <f>M50+M52+M57+M60+M63+M66+M70+M74+M78+M83+M86+M90</f>
        <v>0</v>
      </c>
      <c r="N49" s="615">
        <f>N50+N52+N57+N60+N63+N66+N70+N74+N78+N83+N86+N90</f>
        <v>0</v>
      </c>
      <c r="O49" s="615">
        <f>O50+O52+O57+O60+O63+O66+O70+O74+O78+O83+O86+O90</f>
        <v>0</v>
      </c>
    </row>
    <row r="50" spans="1:15" ht="12.75">
      <c r="A50" s="515"/>
      <c r="B50" s="928"/>
      <c r="C50" s="900"/>
      <c r="D50" s="929" t="s">
        <v>254</v>
      </c>
      <c r="E50" s="930"/>
      <c r="F50" s="931"/>
      <c r="G50" s="930"/>
      <c r="H50" s="931"/>
      <c r="I50" s="932"/>
      <c r="J50" s="629">
        <f aca="true" t="shared" si="9" ref="J50:O50">J51</f>
        <v>0</v>
      </c>
      <c r="K50" s="619">
        <f t="shared" si="9"/>
        <v>0</v>
      </c>
      <c r="L50" s="619">
        <f t="shared" si="9"/>
        <v>0</v>
      </c>
      <c r="M50" s="619">
        <f t="shared" si="9"/>
        <v>0</v>
      </c>
      <c r="N50" s="619">
        <f t="shared" si="9"/>
        <v>0</v>
      </c>
      <c r="O50" s="619">
        <f t="shared" si="9"/>
        <v>0</v>
      </c>
    </row>
    <row r="51" spans="1:15" ht="12.75">
      <c r="A51" s="515"/>
      <c r="B51" s="928"/>
      <c r="C51" s="933">
        <v>1</v>
      </c>
      <c r="D51" s="919" t="s">
        <v>271</v>
      </c>
      <c r="E51" s="922" t="s">
        <v>37</v>
      </c>
      <c r="F51" s="921" t="s">
        <v>37</v>
      </c>
      <c r="G51" s="922" t="s">
        <v>29</v>
      </c>
      <c r="H51" s="923">
        <v>39</v>
      </c>
      <c r="I51" s="924" t="s">
        <v>37</v>
      </c>
      <c r="J51" s="626"/>
      <c r="K51" s="630"/>
      <c r="L51" s="628"/>
      <c r="M51" s="628"/>
      <c r="N51" s="627">
        <f>H51*$J51/1000000</f>
        <v>0</v>
      </c>
      <c r="O51" s="628"/>
    </row>
    <row r="52" spans="1:15" ht="12.75">
      <c r="A52" s="515"/>
      <c r="B52" s="928"/>
      <c r="C52" s="900"/>
      <c r="D52" s="929" t="s">
        <v>255</v>
      </c>
      <c r="E52" s="903"/>
      <c r="F52" s="890"/>
      <c r="G52" s="903"/>
      <c r="H52" s="890"/>
      <c r="I52" s="904"/>
      <c r="J52" s="616">
        <f aca="true" t="shared" si="10" ref="J52:O52">J53+J54+J55+J56</f>
        <v>0</v>
      </c>
      <c r="K52" s="619">
        <f t="shared" si="10"/>
        <v>0</v>
      </c>
      <c r="L52" s="619">
        <f t="shared" si="10"/>
        <v>0</v>
      </c>
      <c r="M52" s="619">
        <f t="shared" si="10"/>
        <v>0</v>
      </c>
      <c r="N52" s="619">
        <f t="shared" si="10"/>
        <v>0</v>
      </c>
      <c r="O52" s="619">
        <f t="shared" si="10"/>
        <v>0</v>
      </c>
    </row>
    <row r="53" spans="1:15" ht="12.75">
      <c r="A53" s="515"/>
      <c r="B53" s="928"/>
      <c r="C53" s="900">
        <v>1</v>
      </c>
      <c r="D53" s="908" t="s">
        <v>272</v>
      </c>
      <c r="E53" s="903"/>
      <c r="F53" s="890"/>
      <c r="G53" s="903"/>
      <c r="H53" s="912">
        <v>15000</v>
      </c>
      <c r="I53" s="904"/>
      <c r="J53" s="631"/>
      <c r="K53" s="632"/>
      <c r="L53" s="632"/>
      <c r="M53" s="632"/>
      <c r="N53" s="614">
        <f>H53*$J53/1000000</f>
        <v>0</v>
      </c>
      <c r="O53" s="632"/>
    </row>
    <row r="54" spans="1:15" ht="12.75">
      <c r="A54" s="515"/>
      <c r="B54" s="928"/>
      <c r="C54" s="900">
        <v>2</v>
      </c>
      <c r="D54" s="908" t="s">
        <v>273</v>
      </c>
      <c r="E54" s="903"/>
      <c r="F54" s="890"/>
      <c r="G54" s="903"/>
      <c r="H54" s="934">
        <v>70000</v>
      </c>
      <c r="I54" s="935"/>
      <c r="J54" s="633"/>
      <c r="K54" s="613"/>
      <c r="L54" s="621"/>
      <c r="M54" s="632"/>
      <c r="N54" s="614">
        <f>H54*$J54/1000000</f>
        <v>0</v>
      </c>
      <c r="O54" s="621"/>
    </row>
    <row r="55" spans="1:16" ht="12.75">
      <c r="A55" s="622"/>
      <c r="B55" s="936"/>
      <c r="C55" s="914">
        <v>3</v>
      </c>
      <c r="D55" s="908" t="s">
        <v>274</v>
      </c>
      <c r="E55" s="908"/>
      <c r="F55" s="886"/>
      <c r="G55" s="908"/>
      <c r="H55" s="934">
        <v>300000</v>
      </c>
      <c r="I55" s="937"/>
      <c r="J55" s="631"/>
      <c r="K55" s="632"/>
      <c r="L55" s="632"/>
      <c r="M55" s="632"/>
      <c r="N55" s="614">
        <f>H55*$J55/1000000</f>
        <v>0</v>
      </c>
      <c r="O55" s="632"/>
      <c r="P55" s="103"/>
    </row>
    <row r="56" spans="1:15" ht="12.75">
      <c r="A56" s="515"/>
      <c r="B56" s="928"/>
      <c r="C56" s="933">
        <v>4</v>
      </c>
      <c r="D56" s="919" t="s">
        <v>275</v>
      </c>
      <c r="E56" s="922"/>
      <c r="F56" s="921"/>
      <c r="G56" s="922"/>
      <c r="H56" s="938">
        <v>1500000</v>
      </c>
      <c r="I56" s="939"/>
      <c r="J56" s="626"/>
      <c r="K56" s="630"/>
      <c r="L56" s="628"/>
      <c r="M56" s="628"/>
      <c r="N56" s="627">
        <f>H56*$J56/1000000</f>
        <v>0</v>
      </c>
      <c r="O56" s="628"/>
    </row>
    <row r="57" spans="1:15" ht="12.75">
      <c r="A57" s="515"/>
      <c r="B57" s="940"/>
      <c r="C57" s="900"/>
      <c r="D57" s="929" t="s">
        <v>276</v>
      </c>
      <c r="E57" s="930"/>
      <c r="F57" s="930"/>
      <c r="G57" s="930"/>
      <c r="H57" s="930"/>
      <c r="I57" s="932"/>
      <c r="J57" s="616">
        <f aca="true" t="shared" si="11" ref="J57:O57">J58+J59</f>
        <v>0</v>
      </c>
      <c r="K57" s="619">
        <f t="shared" si="11"/>
        <v>0</v>
      </c>
      <c r="L57" s="619">
        <f t="shared" si="11"/>
        <v>0</v>
      </c>
      <c r="M57" s="619">
        <f t="shared" si="11"/>
        <v>0</v>
      </c>
      <c r="N57" s="619">
        <f t="shared" si="11"/>
        <v>0</v>
      </c>
      <c r="O57" s="619">
        <f t="shared" si="11"/>
        <v>0</v>
      </c>
    </row>
    <row r="58" spans="1:15" ht="12.75">
      <c r="A58" s="515"/>
      <c r="B58" s="940"/>
      <c r="C58" s="900">
        <v>1</v>
      </c>
      <c r="D58" s="908" t="s">
        <v>256</v>
      </c>
      <c r="E58" s="903" t="s">
        <v>37</v>
      </c>
      <c r="F58" s="890" t="s">
        <v>37</v>
      </c>
      <c r="G58" s="903" t="s">
        <v>37</v>
      </c>
      <c r="H58" s="934">
        <v>634000</v>
      </c>
      <c r="I58" s="935" t="s">
        <v>37</v>
      </c>
      <c r="J58" s="633"/>
      <c r="K58" s="634"/>
      <c r="L58" s="621"/>
      <c r="M58" s="621"/>
      <c r="N58" s="614">
        <f>H58*$J58/1000000</f>
        <v>0</v>
      </c>
      <c r="O58" s="621"/>
    </row>
    <row r="59" spans="1:15" ht="12.75">
      <c r="A59" s="515"/>
      <c r="B59" s="940"/>
      <c r="C59" s="933">
        <v>2</v>
      </c>
      <c r="D59" s="919" t="s">
        <v>257</v>
      </c>
      <c r="E59" s="922" t="s">
        <v>37</v>
      </c>
      <c r="F59" s="921" t="s">
        <v>37</v>
      </c>
      <c r="G59" s="922" t="s">
        <v>37</v>
      </c>
      <c r="H59" s="938">
        <v>12500</v>
      </c>
      <c r="I59" s="939" t="s">
        <v>37</v>
      </c>
      <c r="J59" s="626"/>
      <c r="K59" s="635"/>
      <c r="L59" s="628"/>
      <c r="M59" s="628"/>
      <c r="N59" s="627">
        <f>H59*$J59/1000000</f>
        <v>0</v>
      </c>
      <c r="O59" s="628"/>
    </row>
    <row r="60" spans="1:15" ht="12" customHeight="1">
      <c r="A60" s="515"/>
      <c r="B60" s="940"/>
      <c r="C60" s="900"/>
      <c r="D60" s="929" t="s">
        <v>277</v>
      </c>
      <c r="E60" s="903"/>
      <c r="F60" s="890"/>
      <c r="G60" s="903"/>
      <c r="H60" s="934"/>
      <c r="I60" s="935"/>
      <c r="J60" s="616">
        <f aca="true" t="shared" si="12" ref="J60:O60">J61+J62</f>
        <v>0</v>
      </c>
      <c r="K60" s="619">
        <f t="shared" si="12"/>
        <v>0</v>
      </c>
      <c r="L60" s="619">
        <f t="shared" si="12"/>
        <v>0</v>
      </c>
      <c r="M60" s="619">
        <f t="shared" si="12"/>
        <v>0</v>
      </c>
      <c r="N60" s="619">
        <f t="shared" si="12"/>
        <v>0</v>
      </c>
      <c r="O60" s="619">
        <f t="shared" si="12"/>
        <v>0</v>
      </c>
    </row>
    <row r="61" spans="1:15" ht="12.75">
      <c r="A61" s="515"/>
      <c r="B61" s="940"/>
      <c r="C61" s="900">
        <v>1</v>
      </c>
      <c r="D61" s="908" t="s">
        <v>258</v>
      </c>
      <c r="E61" s="903" t="s">
        <v>37</v>
      </c>
      <c r="F61" s="890" t="s">
        <v>37</v>
      </c>
      <c r="G61" s="903" t="s">
        <v>37</v>
      </c>
      <c r="H61" s="934">
        <v>7000</v>
      </c>
      <c r="I61" s="935" t="s">
        <v>37</v>
      </c>
      <c r="J61" s="633"/>
      <c r="K61" s="634"/>
      <c r="L61" s="621"/>
      <c r="M61" s="621"/>
      <c r="N61" s="614">
        <f>H61*$J61/1000000</f>
        <v>0</v>
      </c>
      <c r="O61" s="621"/>
    </row>
    <row r="62" spans="1:15" ht="12.75">
      <c r="A62" s="515"/>
      <c r="B62" s="940"/>
      <c r="C62" s="933">
        <v>2</v>
      </c>
      <c r="D62" s="919" t="s">
        <v>278</v>
      </c>
      <c r="E62" s="922" t="s">
        <v>37</v>
      </c>
      <c r="F62" s="921" t="s">
        <v>37</v>
      </c>
      <c r="G62" s="922" t="s">
        <v>37</v>
      </c>
      <c r="H62" s="938">
        <v>700</v>
      </c>
      <c r="I62" s="939" t="s">
        <v>37</v>
      </c>
      <c r="J62" s="626"/>
      <c r="K62" s="635"/>
      <c r="L62" s="628"/>
      <c r="M62" s="628"/>
      <c r="N62" s="627">
        <f>H62*$J62/1000000</f>
        <v>0</v>
      </c>
      <c r="O62" s="628"/>
    </row>
    <row r="63" spans="1:15" ht="12.75">
      <c r="A63" s="515"/>
      <c r="B63" s="940"/>
      <c r="C63" s="900"/>
      <c r="D63" s="929" t="s">
        <v>259</v>
      </c>
      <c r="E63" s="903"/>
      <c r="F63" s="890"/>
      <c r="G63" s="903"/>
      <c r="H63" s="934"/>
      <c r="I63" s="935"/>
      <c r="J63" s="616">
        <f aca="true" t="shared" si="13" ref="J63:O63">J64+J65</f>
        <v>0</v>
      </c>
      <c r="K63" s="619">
        <f t="shared" si="13"/>
        <v>0</v>
      </c>
      <c r="L63" s="619">
        <f t="shared" si="13"/>
        <v>0</v>
      </c>
      <c r="M63" s="619">
        <f t="shared" si="13"/>
        <v>0</v>
      </c>
      <c r="N63" s="619">
        <f t="shared" si="13"/>
        <v>0</v>
      </c>
      <c r="O63" s="619">
        <f t="shared" si="13"/>
        <v>0</v>
      </c>
    </row>
    <row r="64" spans="1:16" s="1" customFormat="1" ht="12.75">
      <c r="A64" s="515"/>
      <c r="B64" s="940"/>
      <c r="C64" s="900">
        <v>1</v>
      </c>
      <c r="D64" s="908" t="s">
        <v>280</v>
      </c>
      <c r="E64" s="903" t="s">
        <v>37</v>
      </c>
      <c r="F64" s="890" t="s">
        <v>37</v>
      </c>
      <c r="G64" s="903" t="s">
        <v>37</v>
      </c>
      <c r="H64" s="934">
        <v>9200000</v>
      </c>
      <c r="I64" s="935" t="s">
        <v>37</v>
      </c>
      <c r="J64" s="633"/>
      <c r="K64" s="634"/>
      <c r="L64" s="621"/>
      <c r="M64" s="621"/>
      <c r="N64" s="614">
        <f>H64*$J64/1000000</f>
        <v>0</v>
      </c>
      <c r="O64" s="621"/>
      <c r="P64"/>
    </row>
    <row r="65" spans="1:16" s="1" customFormat="1" ht="12.75">
      <c r="A65" s="515"/>
      <c r="B65" s="940"/>
      <c r="C65" s="933">
        <v>2</v>
      </c>
      <c r="D65" s="919" t="s">
        <v>279</v>
      </c>
      <c r="E65" s="922" t="s">
        <v>37</v>
      </c>
      <c r="F65" s="921" t="s">
        <v>37</v>
      </c>
      <c r="G65" s="922" t="s">
        <v>37</v>
      </c>
      <c r="H65" s="938">
        <v>4500</v>
      </c>
      <c r="I65" s="939" t="s">
        <v>37</v>
      </c>
      <c r="J65" s="626"/>
      <c r="K65" s="635"/>
      <c r="L65" s="628"/>
      <c r="M65" s="628"/>
      <c r="N65" s="627">
        <f>H65*$J65/1000000</f>
        <v>0</v>
      </c>
      <c r="O65" s="628"/>
      <c r="P65"/>
    </row>
    <row r="66" spans="1:16" s="103" customFormat="1" ht="12.75">
      <c r="A66" s="515"/>
      <c r="B66" s="940"/>
      <c r="C66" s="900"/>
      <c r="D66" s="929" t="s">
        <v>281</v>
      </c>
      <c r="E66" s="903"/>
      <c r="F66" s="890"/>
      <c r="G66" s="903"/>
      <c r="H66" s="934"/>
      <c r="I66" s="935"/>
      <c r="J66" s="616">
        <f aca="true" t="shared" si="14" ref="J66:O66">J67+J68+J69</f>
        <v>0</v>
      </c>
      <c r="K66" s="619">
        <f t="shared" si="14"/>
        <v>0</v>
      </c>
      <c r="L66" s="619">
        <f t="shared" si="14"/>
        <v>0</v>
      </c>
      <c r="M66" s="619">
        <f t="shared" si="14"/>
        <v>0</v>
      </c>
      <c r="N66" s="619">
        <f t="shared" si="14"/>
        <v>0</v>
      </c>
      <c r="O66" s="619">
        <f t="shared" si="14"/>
        <v>0</v>
      </c>
      <c r="P66"/>
    </row>
    <row r="67" spans="1:15" ht="12.75">
      <c r="A67" s="515"/>
      <c r="B67" s="940"/>
      <c r="C67" s="900">
        <v>1</v>
      </c>
      <c r="D67" s="907" t="s">
        <v>309</v>
      </c>
      <c r="E67" s="903" t="s">
        <v>37</v>
      </c>
      <c r="F67" s="890" t="s">
        <v>37</v>
      </c>
      <c r="G67" s="903" t="s">
        <v>37</v>
      </c>
      <c r="H67" s="934">
        <v>5600</v>
      </c>
      <c r="I67" s="935" t="s">
        <v>37</v>
      </c>
      <c r="J67" s="633"/>
      <c r="K67" s="634"/>
      <c r="L67" s="621"/>
      <c r="M67" s="621"/>
      <c r="N67" s="614">
        <f>H67*$J67/1000000</f>
        <v>0</v>
      </c>
      <c r="O67" s="621"/>
    </row>
    <row r="68" spans="1:15" ht="12.75">
      <c r="A68" s="515"/>
      <c r="B68" s="940"/>
      <c r="C68" s="900">
        <v>2</v>
      </c>
      <c r="D68" s="907" t="s">
        <v>308</v>
      </c>
      <c r="E68" s="903" t="s">
        <v>37</v>
      </c>
      <c r="F68" s="890" t="s">
        <v>37</v>
      </c>
      <c r="G68" s="903" t="s">
        <v>37</v>
      </c>
      <c r="H68" s="934">
        <v>2600</v>
      </c>
      <c r="I68" s="935" t="s">
        <v>37</v>
      </c>
      <c r="J68" s="633"/>
      <c r="K68" s="634"/>
      <c r="L68" s="621"/>
      <c r="M68" s="621"/>
      <c r="N68" s="614">
        <f>H68*$J68/1000000</f>
        <v>0</v>
      </c>
      <c r="O68" s="621"/>
    </row>
    <row r="69" spans="1:16" s="30" customFormat="1" ht="12.75">
      <c r="A69" s="515"/>
      <c r="B69" s="940"/>
      <c r="C69" s="933">
        <v>3</v>
      </c>
      <c r="D69" s="919" t="s">
        <v>312</v>
      </c>
      <c r="E69" s="922" t="s">
        <v>37</v>
      </c>
      <c r="F69" s="921" t="s">
        <v>37</v>
      </c>
      <c r="G69" s="922" t="s">
        <v>37</v>
      </c>
      <c r="H69" s="938">
        <v>260</v>
      </c>
      <c r="I69" s="939" t="s">
        <v>37</v>
      </c>
      <c r="J69" s="626"/>
      <c r="K69" s="635"/>
      <c r="L69" s="628"/>
      <c r="M69" s="628"/>
      <c r="N69" s="627">
        <f>H69*$J69/1000000</f>
        <v>0</v>
      </c>
      <c r="O69" s="628"/>
      <c r="P69"/>
    </row>
    <row r="70" spans="1:15" ht="12.75">
      <c r="A70" s="515"/>
      <c r="B70" s="940"/>
      <c r="C70" s="900"/>
      <c r="D70" s="929" t="s">
        <v>282</v>
      </c>
      <c r="E70" s="903"/>
      <c r="F70" s="890"/>
      <c r="G70" s="903"/>
      <c r="H70" s="934"/>
      <c r="I70" s="935"/>
      <c r="J70" s="616">
        <f aca="true" t="shared" si="15" ref="J70:O70">J71+J72+J73</f>
        <v>0</v>
      </c>
      <c r="K70" s="619">
        <f t="shared" si="15"/>
        <v>0</v>
      </c>
      <c r="L70" s="619">
        <f t="shared" si="15"/>
        <v>0</v>
      </c>
      <c r="M70" s="619">
        <f t="shared" si="15"/>
        <v>0</v>
      </c>
      <c r="N70" s="619">
        <f t="shared" si="15"/>
        <v>0</v>
      </c>
      <c r="O70" s="619">
        <f t="shared" si="15"/>
        <v>0</v>
      </c>
    </row>
    <row r="71" spans="1:15" ht="12.75">
      <c r="A71" s="515"/>
      <c r="B71" s="940"/>
      <c r="C71" s="900">
        <v>1</v>
      </c>
      <c r="D71" s="907" t="s">
        <v>309</v>
      </c>
      <c r="E71" s="903" t="s">
        <v>37</v>
      </c>
      <c r="F71" s="890" t="s">
        <v>37</v>
      </c>
      <c r="G71" s="903" t="s">
        <v>37</v>
      </c>
      <c r="H71" s="934">
        <v>5688</v>
      </c>
      <c r="I71" s="935" t="s">
        <v>37</v>
      </c>
      <c r="J71" s="633"/>
      <c r="K71" s="634"/>
      <c r="L71" s="621"/>
      <c r="M71" s="621"/>
      <c r="N71" s="614">
        <f>H71*$J71/1000000</f>
        <v>0</v>
      </c>
      <c r="O71" s="621"/>
    </row>
    <row r="72" spans="1:15" ht="12.75">
      <c r="A72" s="515"/>
      <c r="B72" s="940"/>
      <c r="C72" s="900">
        <v>2</v>
      </c>
      <c r="D72" s="907" t="s">
        <v>308</v>
      </c>
      <c r="E72" s="903" t="s">
        <v>37</v>
      </c>
      <c r="F72" s="890" t="s">
        <v>37</v>
      </c>
      <c r="G72" s="903" t="s">
        <v>37</v>
      </c>
      <c r="H72" s="934">
        <v>170</v>
      </c>
      <c r="I72" s="935" t="s">
        <v>37</v>
      </c>
      <c r="J72" s="633"/>
      <c r="K72" s="634"/>
      <c r="L72" s="621"/>
      <c r="M72" s="621"/>
      <c r="N72" s="614">
        <f>H72*$J72/1000000</f>
        <v>0</v>
      </c>
      <c r="O72" s="621"/>
    </row>
    <row r="73" spans="1:15" ht="12.75">
      <c r="A73" s="515"/>
      <c r="B73" s="940"/>
      <c r="C73" s="933">
        <v>3</v>
      </c>
      <c r="D73" s="919" t="s">
        <v>312</v>
      </c>
      <c r="E73" s="922" t="s">
        <v>37</v>
      </c>
      <c r="F73" s="921" t="s">
        <v>37</v>
      </c>
      <c r="G73" s="922" t="s">
        <v>37</v>
      </c>
      <c r="H73" s="941">
        <v>0.1</v>
      </c>
      <c r="I73" s="939" t="s">
        <v>37</v>
      </c>
      <c r="J73" s="626"/>
      <c r="K73" s="635"/>
      <c r="L73" s="628"/>
      <c r="M73" s="628"/>
      <c r="N73" s="627">
        <f>H73*$J73/1000000</f>
        <v>0</v>
      </c>
      <c r="O73" s="628"/>
    </row>
    <row r="74" spans="1:15" ht="12.75">
      <c r="A74" s="515"/>
      <c r="B74" s="940"/>
      <c r="C74" s="900"/>
      <c r="D74" s="929" t="s">
        <v>283</v>
      </c>
      <c r="E74" s="903"/>
      <c r="F74" s="890"/>
      <c r="G74" s="903"/>
      <c r="H74" s="934"/>
      <c r="I74" s="935"/>
      <c r="J74" s="616">
        <f aca="true" t="shared" si="16" ref="J74:O74">J75+J76+J77</f>
        <v>0</v>
      </c>
      <c r="K74" s="619">
        <f t="shared" si="16"/>
        <v>0</v>
      </c>
      <c r="L74" s="619">
        <f t="shared" si="16"/>
        <v>0</v>
      </c>
      <c r="M74" s="619">
        <f t="shared" si="16"/>
        <v>0</v>
      </c>
      <c r="N74" s="619">
        <f t="shared" si="16"/>
        <v>0</v>
      </c>
      <c r="O74" s="619">
        <f t="shared" si="16"/>
        <v>0</v>
      </c>
    </row>
    <row r="75" spans="1:15" ht="13.5" customHeight="1">
      <c r="A75" s="515"/>
      <c r="B75" s="940"/>
      <c r="C75" s="900">
        <v>1</v>
      </c>
      <c r="D75" s="907" t="s">
        <v>309</v>
      </c>
      <c r="E75" s="903" t="s">
        <v>37</v>
      </c>
      <c r="F75" s="890" t="s">
        <v>37</v>
      </c>
      <c r="G75" s="903" t="s">
        <v>37</v>
      </c>
      <c r="H75" s="934" t="s">
        <v>37</v>
      </c>
      <c r="I75" s="935" t="s">
        <v>37</v>
      </c>
      <c r="J75" s="633"/>
      <c r="K75" s="634"/>
      <c r="L75" s="621"/>
      <c r="M75" s="621"/>
      <c r="N75" s="614"/>
      <c r="O75" s="621"/>
    </row>
    <row r="76" spans="1:15" ht="12.75">
      <c r="A76" s="515"/>
      <c r="B76" s="940"/>
      <c r="C76" s="900">
        <v>2</v>
      </c>
      <c r="D76" s="907" t="s">
        <v>308</v>
      </c>
      <c r="E76" s="903" t="s">
        <v>37</v>
      </c>
      <c r="F76" s="890" t="s">
        <v>37</v>
      </c>
      <c r="G76" s="903" t="s">
        <v>37</v>
      </c>
      <c r="H76" s="934">
        <v>500</v>
      </c>
      <c r="I76" s="935" t="s">
        <v>37</v>
      </c>
      <c r="J76" s="633"/>
      <c r="K76" s="634"/>
      <c r="L76" s="621"/>
      <c r="M76" s="621"/>
      <c r="N76" s="614">
        <f>H76*$J76/1000000</f>
        <v>0</v>
      </c>
      <c r="O76" s="621"/>
    </row>
    <row r="77" spans="1:15" ht="12.75">
      <c r="A77" s="515"/>
      <c r="B77" s="940"/>
      <c r="C77" s="933">
        <v>3</v>
      </c>
      <c r="D77" s="919" t="s">
        <v>312</v>
      </c>
      <c r="E77" s="922" t="s">
        <v>37</v>
      </c>
      <c r="F77" s="921" t="s">
        <v>37</v>
      </c>
      <c r="G77" s="922" t="s">
        <v>37</v>
      </c>
      <c r="H77" s="938">
        <v>140</v>
      </c>
      <c r="I77" s="939" t="s">
        <v>37</v>
      </c>
      <c r="J77" s="626"/>
      <c r="K77" s="635"/>
      <c r="L77" s="628"/>
      <c r="M77" s="628"/>
      <c r="N77" s="627">
        <f>H77*$J77/1000000</f>
        <v>0</v>
      </c>
      <c r="O77" s="628"/>
    </row>
    <row r="78" spans="1:15" ht="12.75">
      <c r="A78" s="515"/>
      <c r="B78" s="940"/>
      <c r="C78" s="900"/>
      <c r="D78" s="929" t="s">
        <v>260</v>
      </c>
      <c r="E78" s="903"/>
      <c r="F78" s="890"/>
      <c r="G78" s="903"/>
      <c r="H78" s="934"/>
      <c r="I78" s="935"/>
      <c r="J78" s="616">
        <f aca="true" t="shared" si="17" ref="J78:O78">J79+J80+J81+J82</f>
        <v>0</v>
      </c>
      <c r="K78" s="619">
        <f t="shared" si="17"/>
        <v>0</v>
      </c>
      <c r="L78" s="619">
        <f t="shared" si="17"/>
        <v>0</v>
      </c>
      <c r="M78" s="619">
        <f t="shared" si="17"/>
        <v>0</v>
      </c>
      <c r="N78" s="619">
        <f t="shared" si="17"/>
        <v>0</v>
      </c>
      <c r="O78" s="619">
        <f t="shared" si="17"/>
        <v>0</v>
      </c>
    </row>
    <row r="79" spans="1:15" ht="12.75">
      <c r="A79" s="515"/>
      <c r="B79" s="940"/>
      <c r="C79" s="900">
        <v>1</v>
      </c>
      <c r="D79" s="908" t="s">
        <v>284</v>
      </c>
      <c r="E79" s="903" t="s">
        <v>37</v>
      </c>
      <c r="F79" s="903" t="s">
        <v>37</v>
      </c>
      <c r="G79" s="903" t="s">
        <v>37</v>
      </c>
      <c r="H79" s="934">
        <v>400000</v>
      </c>
      <c r="I79" s="935" t="s">
        <v>37</v>
      </c>
      <c r="J79" s="633"/>
      <c r="K79" s="634"/>
      <c r="L79" s="621"/>
      <c r="M79" s="621"/>
      <c r="N79" s="614">
        <f>H79*$J79/1000000</f>
        <v>0</v>
      </c>
      <c r="O79" s="621"/>
    </row>
    <row r="80" spans="1:15" ht="25.5">
      <c r="A80" s="515"/>
      <c r="B80" s="940"/>
      <c r="C80" s="900">
        <v>2</v>
      </c>
      <c r="D80" s="908" t="s">
        <v>285</v>
      </c>
      <c r="E80" s="903" t="s">
        <v>37</v>
      </c>
      <c r="F80" s="903" t="s">
        <v>37</v>
      </c>
      <c r="G80" s="903" t="s">
        <v>37</v>
      </c>
      <c r="H80" s="934">
        <v>1500000</v>
      </c>
      <c r="I80" s="935" t="s">
        <v>37</v>
      </c>
      <c r="J80" s="633"/>
      <c r="K80" s="634"/>
      <c r="L80" s="621"/>
      <c r="M80" s="621"/>
      <c r="N80" s="614">
        <f>H80*$J80/1000000</f>
        <v>0</v>
      </c>
      <c r="O80" s="621"/>
    </row>
    <row r="81" spans="1:15" ht="25.5">
      <c r="A81" s="515"/>
      <c r="B81" s="940"/>
      <c r="C81" s="900">
        <v>3</v>
      </c>
      <c r="D81" s="908" t="s">
        <v>286</v>
      </c>
      <c r="E81" s="903" t="s">
        <v>37</v>
      </c>
      <c r="F81" s="903" t="s">
        <v>37</v>
      </c>
      <c r="G81" s="903" t="s">
        <v>37</v>
      </c>
      <c r="H81" s="934">
        <v>26000</v>
      </c>
      <c r="I81" s="935" t="s">
        <v>37</v>
      </c>
      <c r="J81" s="633"/>
      <c r="K81" s="634"/>
      <c r="L81" s="621"/>
      <c r="M81" s="621"/>
      <c r="N81" s="614">
        <f>H81*$J81/1000000</f>
        <v>0</v>
      </c>
      <c r="O81" s="621"/>
    </row>
    <row r="82" spans="1:15" ht="25.5">
      <c r="A82" s="515"/>
      <c r="B82" s="940"/>
      <c r="C82" s="933">
        <v>4</v>
      </c>
      <c r="D82" s="919" t="s">
        <v>287</v>
      </c>
      <c r="E82" s="922" t="s">
        <v>37</v>
      </c>
      <c r="F82" s="922" t="s">
        <v>37</v>
      </c>
      <c r="G82" s="922" t="s">
        <v>37</v>
      </c>
      <c r="H82" s="938">
        <v>150</v>
      </c>
      <c r="I82" s="939" t="s">
        <v>37</v>
      </c>
      <c r="J82" s="626"/>
      <c r="K82" s="635"/>
      <c r="L82" s="628"/>
      <c r="M82" s="628"/>
      <c r="N82" s="627">
        <f>H82*$J82/1000000</f>
        <v>0</v>
      </c>
      <c r="O82" s="628"/>
    </row>
    <row r="83" spans="1:15" ht="12.75">
      <c r="A83" s="515"/>
      <c r="B83" s="940"/>
      <c r="C83" s="900"/>
      <c r="D83" s="929" t="s">
        <v>288</v>
      </c>
      <c r="E83" s="903"/>
      <c r="F83" s="890"/>
      <c r="G83" s="903"/>
      <c r="H83" s="934"/>
      <c r="I83" s="935"/>
      <c r="J83" s="616">
        <f aca="true" t="shared" si="18" ref="J83:O83">J84+J85</f>
        <v>0</v>
      </c>
      <c r="K83" s="619">
        <f t="shared" si="18"/>
        <v>0</v>
      </c>
      <c r="L83" s="619">
        <f t="shared" si="18"/>
        <v>0</v>
      </c>
      <c r="M83" s="619">
        <f t="shared" si="18"/>
        <v>0</v>
      </c>
      <c r="N83" s="619">
        <f t="shared" si="18"/>
        <v>0</v>
      </c>
      <c r="O83" s="619">
        <f t="shared" si="18"/>
        <v>0</v>
      </c>
    </row>
    <row r="84" spans="1:15" ht="12.75">
      <c r="A84" s="515"/>
      <c r="B84" s="940"/>
      <c r="C84" s="900">
        <v>1</v>
      </c>
      <c r="D84" s="908" t="s">
        <v>289</v>
      </c>
      <c r="E84" s="903" t="s">
        <v>37</v>
      </c>
      <c r="F84" s="903" t="s">
        <v>37</v>
      </c>
      <c r="G84" s="903" t="s">
        <v>37</v>
      </c>
      <c r="H84" s="934">
        <v>70</v>
      </c>
      <c r="I84" s="935" t="s">
        <v>37</v>
      </c>
      <c r="J84" s="633"/>
      <c r="K84" s="634"/>
      <c r="L84" s="621"/>
      <c r="M84" s="621"/>
      <c r="N84" s="614">
        <f>H84*$J84/1000000</f>
        <v>0</v>
      </c>
      <c r="O84" s="621"/>
    </row>
    <row r="85" spans="1:15" ht="12.75">
      <c r="A85" s="515"/>
      <c r="B85" s="940"/>
      <c r="C85" s="933">
        <v>2</v>
      </c>
      <c r="D85" s="919" t="s">
        <v>290</v>
      </c>
      <c r="E85" s="922" t="s">
        <v>37</v>
      </c>
      <c r="F85" s="922" t="s">
        <v>37</v>
      </c>
      <c r="G85" s="922" t="s">
        <v>37</v>
      </c>
      <c r="H85" s="938">
        <v>1400</v>
      </c>
      <c r="I85" s="939" t="s">
        <v>37</v>
      </c>
      <c r="J85" s="626"/>
      <c r="K85" s="635"/>
      <c r="L85" s="628"/>
      <c r="M85" s="628"/>
      <c r="N85" s="627">
        <f>H85*$J85/1000000</f>
        <v>0</v>
      </c>
      <c r="O85" s="628"/>
    </row>
    <row r="86" spans="1:15" ht="12.75">
      <c r="A86" s="515"/>
      <c r="B86" s="940"/>
      <c r="C86" s="900"/>
      <c r="D86" s="929" t="s">
        <v>291</v>
      </c>
      <c r="E86" s="903"/>
      <c r="F86" s="890"/>
      <c r="G86" s="903"/>
      <c r="H86" s="934"/>
      <c r="I86" s="935"/>
      <c r="J86" s="616">
        <f aca="true" t="shared" si="19" ref="J86:O86">J87+J88+J89</f>
        <v>0</v>
      </c>
      <c r="K86" s="619">
        <f t="shared" si="19"/>
        <v>0</v>
      </c>
      <c r="L86" s="619">
        <f t="shared" si="19"/>
        <v>0</v>
      </c>
      <c r="M86" s="619">
        <f t="shared" si="19"/>
        <v>0</v>
      </c>
      <c r="N86" s="619">
        <f t="shared" si="19"/>
        <v>0</v>
      </c>
      <c r="O86" s="619">
        <f t="shared" si="19"/>
        <v>0</v>
      </c>
    </row>
    <row r="87" spans="1:15" ht="12.75">
      <c r="A87" s="515"/>
      <c r="B87" s="940"/>
      <c r="C87" s="900">
        <v>1</v>
      </c>
      <c r="D87" s="908" t="s">
        <v>292</v>
      </c>
      <c r="E87" s="903" t="s">
        <v>37</v>
      </c>
      <c r="F87" s="890" t="s">
        <v>37</v>
      </c>
      <c r="G87" s="903" t="s">
        <v>37</v>
      </c>
      <c r="H87" s="934">
        <v>35000</v>
      </c>
      <c r="I87" s="935" t="s">
        <v>37</v>
      </c>
      <c r="J87" s="633"/>
      <c r="K87" s="634"/>
      <c r="L87" s="621"/>
      <c r="M87" s="621"/>
      <c r="N87" s="614">
        <f>H87*$J87/1000000</f>
        <v>0</v>
      </c>
      <c r="O87" s="621"/>
    </row>
    <row r="88" spans="1:15" ht="12.75">
      <c r="A88" s="515"/>
      <c r="B88" s="940"/>
      <c r="C88" s="900">
        <v>2</v>
      </c>
      <c r="D88" s="908" t="s">
        <v>293</v>
      </c>
      <c r="E88" s="903" t="s">
        <v>37</v>
      </c>
      <c r="F88" s="890" t="s">
        <v>37</v>
      </c>
      <c r="G88" s="903" t="s">
        <v>37</v>
      </c>
      <c r="H88" s="934">
        <v>100</v>
      </c>
      <c r="I88" s="935" t="s">
        <v>37</v>
      </c>
      <c r="J88" s="633"/>
      <c r="K88" s="634"/>
      <c r="L88" s="621"/>
      <c r="M88" s="621"/>
      <c r="N88" s="614">
        <f>H88*$J88/1000000</f>
        <v>0</v>
      </c>
      <c r="O88" s="621"/>
    </row>
    <row r="89" spans="1:15" ht="12.75">
      <c r="A89" s="515"/>
      <c r="B89" s="940"/>
      <c r="C89" s="933">
        <v>3</v>
      </c>
      <c r="D89" s="919" t="s">
        <v>261</v>
      </c>
      <c r="E89" s="922" t="s">
        <v>37</v>
      </c>
      <c r="F89" s="921" t="s">
        <v>37</v>
      </c>
      <c r="G89" s="922" t="s">
        <v>37</v>
      </c>
      <c r="H89" s="938">
        <v>12000</v>
      </c>
      <c r="I89" s="939" t="s">
        <v>37</v>
      </c>
      <c r="J89" s="626"/>
      <c r="K89" s="635"/>
      <c r="L89" s="628"/>
      <c r="M89" s="628"/>
      <c r="N89" s="627">
        <f>H89*$J89/1000000</f>
        <v>0</v>
      </c>
      <c r="O89" s="628"/>
    </row>
    <row r="90" spans="1:15" ht="12.75">
      <c r="A90" s="515"/>
      <c r="B90" s="940"/>
      <c r="C90" s="900"/>
      <c r="D90" s="929" t="s">
        <v>262</v>
      </c>
      <c r="E90" s="903"/>
      <c r="F90" s="890"/>
      <c r="G90" s="903"/>
      <c r="H90" s="934"/>
      <c r="I90" s="935"/>
      <c r="J90" s="616">
        <f aca="true" t="shared" si="20" ref="J90:O90">J91+J92+J93</f>
        <v>0</v>
      </c>
      <c r="K90" s="619">
        <f t="shared" si="20"/>
        <v>0</v>
      </c>
      <c r="L90" s="619">
        <f t="shared" si="20"/>
        <v>0</v>
      </c>
      <c r="M90" s="619">
        <f t="shared" si="20"/>
        <v>0</v>
      </c>
      <c r="N90" s="619">
        <f t="shared" si="20"/>
        <v>0</v>
      </c>
      <c r="O90" s="619">
        <f t="shared" si="20"/>
        <v>0</v>
      </c>
    </row>
    <row r="91" spans="1:15" ht="12.75">
      <c r="A91" s="515"/>
      <c r="B91" s="940"/>
      <c r="C91" s="900">
        <v>1</v>
      </c>
      <c r="D91" s="907" t="s">
        <v>309</v>
      </c>
      <c r="E91" s="903" t="s">
        <v>37</v>
      </c>
      <c r="F91" s="890" t="s">
        <v>37</v>
      </c>
      <c r="G91" s="903" t="s">
        <v>37</v>
      </c>
      <c r="H91" s="934">
        <v>1700</v>
      </c>
      <c r="I91" s="935">
        <v>82000</v>
      </c>
      <c r="J91" s="633"/>
      <c r="K91" s="634"/>
      <c r="L91" s="621"/>
      <c r="M91" s="621"/>
      <c r="N91" s="614">
        <f>H91*$J91/1000000</f>
        <v>0</v>
      </c>
      <c r="O91" s="614">
        <f>I91*$J91/1000000</f>
        <v>0</v>
      </c>
    </row>
    <row r="92" spans="1:15" ht="12.75">
      <c r="A92" s="515"/>
      <c r="B92" s="940"/>
      <c r="C92" s="900">
        <v>2</v>
      </c>
      <c r="D92" s="907" t="s">
        <v>308</v>
      </c>
      <c r="E92" s="903" t="s">
        <v>37</v>
      </c>
      <c r="F92" s="890" t="s">
        <v>37</v>
      </c>
      <c r="G92" s="903" t="s">
        <v>37</v>
      </c>
      <c r="H92" s="934">
        <v>60</v>
      </c>
      <c r="I92" s="935" t="s">
        <v>37</v>
      </c>
      <c r="J92" s="633"/>
      <c r="K92" s="634"/>
      <c r="L92" s="621"/>
      <c r="M92" s="621"/>
      <c r="N92" s="614">
        <f>H92*$J92/1000000</f>
        <v>0</v>
      </c>
      <c r="O92" s="621"/>
    </row>
    <row r="93" spans="1:15" ht="13.5" thickBot="1">
      <c r="A93" s="515"/>
      <c r="B93" s="942"/>
      <c r="C93" s="933">
        <v>3</v>
      </c>
      <c r="D93" s="919" t="s">
        <v>312</v>
      </c>
      <c r="E93" s="922" t="s">
        <v>37</v>
      </c>
      <c r="F93" s="921" t="s">
        <v>37</v>
      </c>
      <c r="G93" s="922" t="s">
        <v>37</v>
      </c>
      <c r="H93" s="938">
        <v>3</v>
      </c>
      <c r="I93" s="939" t="s">
        <v>37</v>
      </c>
      <c r="J93" s="626"/>
      <c r="K93" s="635"/>
      <c r="L93" s="628"/>
      <c r="M93" s="628"/>
      <c r="N93" s="627">
        <f>H93*$J93/1000000</f>
        <v>0</v>
      </c>
      <c r="O93" s="628"/>
    </row>
    <row r="94" spans="1:15" ht="25.5">
      <c r="A94" s="515"/>
      <c r="B94" s="899" t="s">
        <v>40</v>
      </c>
      <c r="C94" s="943"/>
      <c r="D94" s="901" t="s">
        <v>294</v>
      </c>
      <c r="E94" s="817"/>
      <c r="F94" s="903"/>
      <c r="G94" s="944"/>
      <c r="H94" s="934"/>
      <c r="I94" s="935"/>
      <c r="J94" s="636"/>
      <c r="K94" s="615">
        <f>K95+K98</f>
        <v>0</v>
      </c>
      <c r="L94" s="615">
        <f>L95+L98</f>
        <v>0</v>
      </c>
      <c r="M94" s="615">
        <f>M95+M98</f>
        <v>0</v>
      </c>
      <c r="N94" s="615">
        <f>N95+N98</f>
        <v>0</v>
      </c>
      <c r="O94" s="615">
        <f>O95+O98</f>
        <v>0</v>
      </c>
    </row>
    <row r="95" spans="1:16" ht="12.75">
      <c r="A95" s="637"/>
      <c r="B95" s="899"/>
      <c r="C95" s="945"/>
      <c r="D95" s="905" t="s">
        <v>295</v>
      </c>
      <c r="E95" s="817"/>
      <c r="F95" s="903"/>
      <c r="G95" s="944"/>
      <c r="H95" s="934"/>
      <c r="I95" s="935"/>
      <c r="J95" s="616">
        <f aca="true" t="shared" si="21" ref="J95:O95">J96+J97</f>
        <v>0</v>
      </c>
      <c r="K95" s="619">
        <f t="shared" si="21"/>
        <v>0</v>
      </c>
      <c r="L95" s="619">
        <f t="shared" si="21"/>
        <v>0</v>
      </c>
      <c r="M95" s="619">
        <f t="shared" si="21"/>
        <v>0</v>
      </c>
      <c r="N95" s="619">
        <f t="shared" si="21"/>
        <v>0</v>
      </c>
      <c r="O95" s="619">
        <f t="shared" si="21"/>
        <v>0</v>
      </c>
      <c r="P95" s="651"/>
    </row>
    <row r="96" spans="1:16" ht="12.75">
      <c r="A96" s="637"/>
      <c r="B96" s="899"/>
      <c r="C96" s="900">
        <v>1</v>
      </c>
      <c r="D96" s="907" t="s">
        <v>309</v>
      </c>
      <c r="E96" s="817" t="s">
        <v>37</v>
      </c>
      <c r="F96" s="903">
        <v>0.2</v>
      </c>
      <c r="G96" s="944" t="s">
        <v>37</v>
      </c>
      <c r="H96" s="934">
        <v>0</v>
      </c>
      <c r="I96" s="935">
        <v>42</v>
      </c>
      <c r="J96" s="636"/>
      <c r="K96" s="634"/>
      <c r="L96" s="614">
        <f>F96*$J96/1000000</f>
        <v>0</v>
      </c>
      <c r="M96" s="638"/>
      <c r="N96" s="614">
        <f>H96*$J96/1000000</f>
        <v>0</v>
      </c>
      <c r="O96" s="614">
        <f>I96*$J96/1000000</f>
        <v>0</v>
      </c>
      <c r="P96" s="651"/>
    </row>
    <row r="97" spans="1:16" ht="12.75">
      <c r="A97" s="637"/>
      <c r="B97" s="899"/>
      <c r="C97" s="933">
        <v>2</v>
      </c>
      <c r="D97" s="919" t="s">
        <v>308</v>
      </c>
      <c r="E97" s="946" t="s">
        <v>37</v>
      </c>
      <c r="F97" s="922">
        <v>0.001</v>
      </c>
      <c r="G97" s="920" t="s">
        <v>37</v>
      </c>
      <c r="H97" s="938">
        <v>0</v>
      </c>
      <c r="I97" s="947">
        <v>8</v>
      </c>
      <c r="J97" s="639"/>
      <c r="K97" s="635"/>
      <c r="L97" s="627">
        <f>F97*$J97/1000000</f>
        <v>0</v>
      </c>
      <c r="M97" s="640"/>
      <c r="N97" s="627">
        <f>H97*$J97/1000000</f>
        <v>0</v>
      </c>
      <c r="O97" s="627">
        <f>I97*$J97/1000000</f>
        <v>0</v>
      </c>
      <c r="P97" s="651"/>
    </row>
    <row r="98" spans="1:16" ht="25.5">
      <c r="A98" s="637"/>
      <c r="B98" s="899"/>
      <c r="C98" s="945"/>
      <c r="D98" s="905" t="s">
        <v>296</v>
      </c>
      <c r="E98" s="817"/>
      <c r="F98" s="903"/>
      <c r="G98" s="944"/>
      <c r="H98" s="934"/>
      <c r="I98" s="935"/>
      <c r="J98" s="636">
        <f aca="true" t="shared" si="22" ref="J98:O98">J99</f>
        <v>0</v>
      </c>
      <c r="K98" s="619">
        <f t="shared" si="22"/>
        <v>0</v>
      </c>
      <c r="L98" s="619">
        <f t="shared" si="22"/>
        <v>0</v>
      </c>
      <c r="M98" s="619">
        <f t="shared" si="22"/>
        <v>0</v>
      </c>
      <c r="N98" s="619">
        <f t="shared" si="22"/>
        <v>0</v>
      </c>
      <c r="O98" s="619">
        <f t="shared" si="22"/>
        <v>0</v>
      </c>
      <c r="P98" s="653" t="s">
        <v>304</v>
      </c>
    </row>
    <row r="99" spans="1:16" ht="13.5" thickBot="1">
      <c r="A99" s="637"/>
      <c r="B99" s="917"/>
      <c r="C99" s="918">
        <v>1</v>
      </c>
      <c r="D99" s="941" t="s">
        <v>296</v>
      </c>
      <c r="E99" s="946">
        <v>0.00035</v>
      </c>
      <c r="F99" s="922">
        <v>0.5</v>
      </c>
      <c r="G99" s="920" t="s">
        <v>37</v>
      </c>
      <c r="H99" s="938" t="s">
        <v>37</v>
      </c>
      <c r="I99" s="947" t="s">
        <v>37</v>
      </c>
      <c r="J99" s="639"/>
      <c r="K99" s="627">
        <f>E99*$J99/1000000</f>
        <v>0</v>
      </c>
      <c r="L99" s="627">
        <f>F99*$P99/1000000000000</f>
        <v>0</v>
      </c>
      <c r="M99" s="640"/>
      <c r="N99" s="627"/>
      <c r="O99" s="630"/>
      <c r="P99" s="652"/>
    </row>
    <row r="100" spans="1:15" ht="12.75">
      <c r="A100" s="515"/>
      <c r="B100" s="899" t="s">
        <v>43</v>
      </c>
      <c r="C100" s="910"/>
      <c r="D100" s="925" t="s">
        <v>297</v>
      </c>
      <c r="E100" s="930"/>
      <c r="F100" s="930"/>
      <c r="G100" s="930"/>
      <c r="H100" s="930"/>
      <c r="I100" s="932"/>
      <c r="J100" s="636"/>
      <c r="K100" s="615">
        <f>K101+K102</f>
        <v>0</v>
      </c>
      <c r="L100" s="615">
        <f>L101+L102</f>
        <v>0</v>
      </c>
      <c r="M100" s="615">
        <f>M101+M102</f>
        <v>0</v>
      </c>
      <c r="N100" s="615">
        <f>N101+N102</f>
        <v>0</v>
      </c>
      <c r="O100" s="615">
        <f>O101+O102</f>
        <v>0</v>
      </c>
    </row>
    <row r="101" spans="1:15" ht="12.75">
      <c r="A101" s="515"/>
      <c r="B101" s="899"/>
      <c r="C101" s="933">
        <v>1</v>
      </c>
      <c r="D101" s="919" t="s">
        <v>298</v>
      </c>
      <c r="E101" s="922">
        <v>0.25</v>
      </c>
      <c r="F101" s="921" t="s">
        <v>29</v>
      </c>
      <c r="G101" s="922" t="s">
        <v>29</v>
      </c>
      <c r="H101" s="922" t="s">
        <v>29</v>
      </c>
      <c r="I101" s="939" t="s">
        <v>37</v>
      </c>
      <c r="J101" s="639"/>
      <c r="K101" s="641">
        <f>E101*$J101/1000000</f>
        <v>0</v>
      </c>
      <c r="L101" s="627"/>
      <c r="M101" s="627"/>
      <c r="N101" s="627"/>
      <c r="O101" s="627"/>
    </row>
    <row r="102" spans="1:16" ht="25.5">
      <c r="A102" s="515"/>
      <c r="B102" s="899"/>
      <c r="C102" s="900"/>
      <c r="D102" s="929" t="s">
        <v>299</v>
      </c>
      <c r="E102" s="903"/>
      <c r="F102" s="890"/>
      <c r="G102" s="903"/>
      <c r="H102" s="948"/>
      <c r="I102" s="935"/>
      <c r="J102" s="616">
        <f aca="true" t="shared" si="23" ref="J102:O102">J103+J104+J105</f>
        <v>0</v>
      </c>
      <c r="K102" s="619">
        <f t="shared" si="23"/>
        <v>0</v>
      </c>
      <c r="L102" s="619">
        <f t="shared" si="23"/>
        <v>0</v>
      </c>
      <c r="M102" s="619">
        <f t="shared" si="23"/>
        <v>0</v>
      </c>
      <c r="N102" s="619">
        <f t="shared" si="23"/>
        <v>0</v>
      </c>
      <c r="O102" s="619">
        <f t="shared" si="23"/>
        <v>0</v>
      </c>
      <c r="P102" s="653" t="s">
        <v>305</v>
      </c>
    </row>
    <row r="103" spans="1:16" ht="12.75">
      <c r="A103" s="515"/>
      <c r="B103" s="899"/>
      <c r="C103" s="900">
        <v>1</v>
      </c>
      <c r="D103" s="908" t="s">
        <v>300</v>
      </c>
      <c r="E103" s="903">
        <v>0.02</v>
      </c>
      <c r="F103" s="890" t="s">
        <v>29</v>
      </c>
      <c r="G103" s="903" t="s">
        <v>29</v>
      </c>
      <c r="H103" s="903" t="s">
        <v>29</v>
      </c>
      <c r="I103" s="935">
        <v>14</v>
      </c>
      <c r="J103" s="636"/>
      <c r="K103" s="614">
        <f>E103*$J103/1000000</f>
        <v>0</v>
      </c>
      <c r="L103" s="614"/>
      <c r="M103" s="614"/>
      <c r="N103" s="614"/>
      <c r="O103" s="614">
        <f>I103*$P103/1000000</f>
        <v>0</v>
      </c>
      <c r="P103" s="652"/>
    </row>
    <row r="104" spans="1:16" ht="25.5">
      <c r="A104" s="515"/>
      <c r="B104" s="899"/>
      <c r="C104" s="900">
        <v>2</v>
      </c>
      <c r="D104" s="908" t="s">
        <v>301</v>
      </c>
      <c r="E104" s="903">
        <v>0.4</v>
      </c>
      <c r="F104" s="890" t="s">
        <v>29</v>
      </c>
      <c r="G104" s="903" t="s">
        <v>29</v>
      </c>
      <c r="H104" s="903" t="s">
        <v>29</v>
      </c>
      <c r="I104" s="935" t="s">
        <v>37</v>
      </c>
      <c r="J104" s="636"/>
      <c r="K104" s="614">
        <f>E104*$J104/1000000</f>
        <v>0</v>
      </c>
      <c r="L104" s="614"/>
      <c r="M104" s="614"/>
      <c r="N104" s="614"/>
      <c r="O104" s="614"/>
      <c r="P104" s="653" t="s">
        <v>304</v>
      </c>
    </row>
    <row r="105" spans="1:16" ht="13.5" thickBot="1">
      <c r="A105" s="515"/>
      <c r="B105" s="949"/>
      <c r="C105" s="933">
        <v>3</v>
      </c>
      <c r="D105" s="919" t="s">
        <v>302</v>
      </c>
      <c r="E105" s="922" t="s">
        <v>37</v>
      </c>
      <c r="F105" s="921">
        <v>5</v>
      </c>
      <c r="G105" s="922" t="s">
        <v>37</v>
      </c>
      <c r="H105" s="922" t="s">
        <v>37</v>
      </c>
      <c r="I105" s="939" t="s">
        <v>37</v>
      </c>
      <c r="J105" s="639"/>
      <c r="K105" s="641"/>
      <c r="L105" s="627">
        <f>F105*$P105/1000000000000</f>
        <v>0</v>
      </c>
      <c r="M105" s="627"/>
      <c r="N105" s="627"/>
      <c r="O105" s="627"/>
      <c r="P105" s="652"/>
    </row>
    <row r="106" spans="1:15" ht="12.75">
      <c r="A106" s="515"/>
      <c r="B106" s="899" t="s">
        <v>45</v>
      </c>
      <c r="C106" s="950"/>
      <c r="D106" s="951" t="s">
        <v>306</v>
      </c>
      <c r="E106" s="952"/>
      <c r="F106" s="952"/>
      <c r="G106" s="952"/>
      <c r="H106" s="952"/>
      <c r="I106" s="909"/>
      <c r="J106" s="616">
        <f aca="true" t="shared" si="24" ref="J106:O106">J107+J108+J109</f>
        <v>0</v>
      </c>
      <c r="K106" s="615">
        <f t="shared" si="24"/>
        <v>0</v>
      </c>
      <c r="L106" s="615">
        <f t="shared" si="24"/>
        <v>0</v>
      </c>
      <c r="M106" s="615">
        <f t="shared" si="24"/>
        <v>0</v>
      </c>
      <c r="N106" s="615">
        <f t="shared" si="24"/>
        <v>0</v>
      </c>
      <c r="O106" s="615">
        <f t="shared" si="24"/>
        <v>0</v>
      </c>
    </row>
    <row r="107" spans="1:15" ht="12.75">
      <c r="A107" s="515"/>
      <c r="B107" s="899"/>
      <c r="C107" s="900">
        <v>1</v>
      </c>
      <c r="D107" s="907" t="s">
        <v>309</v>
      </c>
      <c r="E107" s="952" t="s">
        <v>37</v>
      </c>
      <c r="F107" s="952" t="s">
        <v>37</v>
      </c>
      <c r="G107" s="952" t="s">
        <v>37</v>
      </c>
      <c r="H107" s="952">
        <v>100</v>
      </c>
      <c r="I107" s="953" t="s">
        <v>37</v>
      </c>
      <c r="J107" s="616"/>
      <c r="K107" s="642"/>
      <c r="L107" s="642"/>
      <c r="M107" s="642"/>
      <c r="N107" s="614">
        <f>H107*$J107/1000000</f>
        <v>0</v>
      </c>
      <c r="O107" s="642"/>
    </row>
    <row r="108" spans="1:15" ht="12.75">
      <c r="A108" s="515"/>
      <c r="B108" s="1043"/>
      <c r="C108" s="900">
        <v>2</v>
      </c>
      <c r="D108" s="907" t="s">
        <v>310</v>
      </c>
      <c r="E108" s="952" t="s">
        <v>37</v>
      </c>
      <c r="F108" s="952" t="s">
        <v>37</v>
      </c>
      <c r="G108" s="952" t="s">
        <v>37</v>
      </c>
      <c r="H108" s="952">
        <v>0.1</v>
      </c>
      <c r="I108" s="911" t="s">
        <v>37</v>
      </c>
      <c r="J108" s="633"/>
      <c r="K108" s="634"/>
      <c r="L108" s="621"/>
      <c r="M108" s="621"/>
      <c r="N108" s="614">
        <f>H108*$J108/1000000</f>
        <v>0</v>
      </c>
      <c r="O108" s="621"/>
    </row>
    <row r="109" spans="1:15" ht="13.5" thickBot="1">
      <c r="A109" s="515"/>
      <c r="B109" s="1044"/>
      <c r="C109" s="933">
        <v>3</v>
      </c>
      <c r="D109" s="941" t="s">
        <v>311</v>
      </c>
      <c r="E109" s="955" t="s">
        <v>29</v>
      </c>
      <c r="F109" s="956" t="s">
        <v>29</v>
      </c>
      <c r="G109" s="955" t="s">
        <v>29</v>
      </c>
      <c r="H109" s="956" t="s">
        <v>29</v>
      </c>
      <c r="I109" s="957" t="s">
        <v>29</v>
      </c>
      <c r="J109" s="626"/>
      <c r="K109" s="635"/>
      <c r="L109" s="628"/>
      <c r="M109" s="628"/>
      <c r="N109" s="630"/>
      <c r="O109" s="628"/>
    </row>
    <row r="110" spans="1:15" ht="12.75">
      <c r="A110" s="515"/>
      <c r="B110" s="899" t="s">
        <v>85</v>
      </c>
      <c r="C110" s="950"/>
      <c r="D110" s="958" t="s">
        <v>184</v>
      </c>
      <c r="E110" s="902"/>
      <c r="F110" s="902"/>
      <c r="G110" s="902"/>
      <c r="H110" s="902"/>
      <c r="I110" s="959"/>
      <c r="J110" s="616">
        <f aca="true" t="shared" si="25" ref="J110:O110">J111+J112</f>
        <v>0</v>
      </c>
      <c r="K110" s="615">
        <f t="shared" si="25"/>
        <v>0</v>
      </c>
      <c r="L110" s="615">
        <f t="shared" si="25"/>
        <v>0</v>
      </c>
      <c r="M110" s="615">
        <f t="shared" si="25"/>
        <v>0</v>
      </c>
      <c r="N110" s="615">
        <f t="shared" si="25"/>
        <v>0</v>
      </c>
      <c r="O110" s="615">
        <f t="shared" si="25"/>
        <v>0</v>
      </c>
    </row>
    <row r="111" spans="1:15" ht="12.75">
      <c r="A111" s="515"/>
      <c r="B111" s="1043"/>
      <c r="C111" s="900">
        <v>1</v>
      </c>
      <c r="D111" s="907" t="s">
        <v>309</v>
      </c>
      <c r="E111" s="952" t="s">
        <v>29</v>
      </c>
      <c r="F111" s="952" t="s">
        <v>37</v>
      </c>
      <c r="G111" s="960" t="s">
        <v>37</v>
      </c>
      <c r="H111" s="961">
        <v>1000</v>
      </c>
      <c r="I111" s="911" t="s">
        <v>37</v>
      </c>
      <c r="J111" s="633"/>
      <c r="K111" s="613"/>
      <c r="L111" s="621"/>
      <c r="M111" s="621"/>
      <c r="N111" s="614">
        <f>H111*$J111/1000000</f>
        <v>0</v>
      </c>
      <c r="O111" s="621"/>
    </row>
    <row r="112" spans="1:15" ht="13.5" thickBot="1">
      <c r="A112" s="515"/>
      <c r="B112" s="954"/>
      <c r="C112" s="900">
        <v>2</v>
      </c>
      <c r="D112" s="907" t="s">
        <v>308</v>
      </c>
      <c r="E112" s="952" t="s">
        <v>29</v>
      </c>
      <c r="F112" s="952" t="s">
        <v>37</v>
      </c>
      <c r="G112" s="960" t="s">
        <v>37</v>
      </c>
      <c r="H112" s="961">
        <v>10</v>
      </c>
      <c r="I112" s="911" t="s">
        <v>37</v>
      </c>
      <c r="J112" s="633"/>
      <c r="K112" s="613"/>
      <c r="L112" s="621"/>
      <c r="M112" s="621"/>
      <c r="N112" s="614">
        <f>H112*$J112/1000000</f>
        <v>0</v>
      </c>
      <c r="O112" s="621"/>
    </row>
    <row r="113" spans="1:15" ht="13.5" thickBot="1">
      <c r="A113" s="643">
        <v>7</v>
      </c>
      <c r="B113" s="644"/>
      <c r="C113" s="645"/>
      <c r="D113" s="646" t="s">
        <v>307</v>
      </c>
      <c r="E113" s="647"/>
      <c r="F113" s="647"/>
      <c r="G113" s="647"/>
      <c r="H113" s="647"/>
      <c r="I113" s="648"/>
      <c r="J113" s="649"/>
      <c r="K113" s="650">
        <f>K4+K19+K26+K49+K94+K100+K106+K110</f>
        <v>0</v>
      </c>
      <c r="L113" s="650">
        <f>L4+L19+L26+L49+L94+L100+L106+L110</f>
        <v>0</v>
      </c>
      <c r="M113" s="650">
        <f>M4+M19+M26+M49+M94+M100+M106+M110</f>
        <v>0</v>
      </c>
      <c r="N113" s="650">
        <f>N4+N19+N26+N49+N94+N100+N106+N110</f>
        <v>0</v>
      </c>
      <c r="O113" s="650">
        <f>O4+O19+O26+O49+O94+O100+O106+O110</f>
        <v>0</v>
      </c>
    </row>
    <row r="114" spans="1:15" ht="12.75">
      <c r="A114" s="270"/>
      <c r="B114" s="271"/>
      <c r="C114" s="1122" t="s">
        <v>314</v>
      </c>
      <c r="D114" s="1123"/>
      <c r="E114" s="1123"/>
      <c r="F114" s="1123"/>
      <c r="G114" s="1123"/>
      <c r="H114" s="1123"/>
      <c r="I114" s="1124"/>
      <c r="J114" s="1124"/>
      <c r="K114" s="1124"/>
      <c r="L114" s="1124"/>
      <c r="M114" s="1124"/>
      <c r="N114" s="1124"/>
      <c r="O114" s="274"/>
    </row>
    <row r="115" spans="2:14" ht="12.75">
      <c r="B115"/>
      <c r="C115" s="1125"/>
      <c r="D115" s="1125"/>
      <c r="E115" s="1125"/>
      <c r="F115" s="1125"/>
      <c r="G115" s="1125"/>
      <c r="H115" s="1125"/>
      <c r="I115" s="1125"/>
      <c r="J115" s="1125"/>
      <c r="K115" s="1125"/>
      <c r="L115" s="1125"/>
      <c r="M115" s="1125"/>
      <c r="N115" s="1125"/>
    </row>
    <row r="116" spans="2:4" ht="12.75">
      <c r="B116"/>
      <c r="C116"/>
      <c r="D116"/>
    </row>
    <row r="117" spans="1:15" ht="12.75">
      <c r="A117" s="270" t="s">
        <v>185</v>
      </c>
      <c r="B117" s="271"/>
      <c r="C117" s="271"/>
      <c r="D117" s="272"/>
      <c r="E117" s="270"/>
      <c r="F117" s="270"/>
      <c r="G117" s="270"/>
      <c r="H117" s="270"/>
      <c r="I117" s="270"/>
      <c r="J117" s="273"/>
      <c r="K117" s="274"/>
      <c r="L117" s="274"/>
      <c r="M117" s="270"/>
      <c r="N117" s="274"/>
      <c r="O117" s="274"/>
    </row>
    <row r="118" ht="13.5" thickBot="1"/>
    <row r="119" spans="1:15" ht="12.75">
      <c r="A119" s="503"/>
      <c r="B119" s="503"/>
      <c r="C119" s="509"/>
      <c r="D119" s="402" t="s">
        <v>225</v>
      </c>
      <c r="E119" s="1132" t="s">
        <v>186</v>
      </c>
      <c r="F119" s="1133"/>
      <c r="G119" s="1133"/>
      <c r="H119" s="1133"/>
      <c r="I119" s="1134"/>
      <c r="J119" s="1135" t="s">
        <v>187</v>
      </c>
      <c r="K119" s="1138" t="s">
        <v>188</v>
      </c>
      <c r="L119" s="1141" t="s">
        <v>20</v>
      </c>
      <c r="M119" s="1142"/>
      <c r="N119" s="556"/>
      <c r="O119" s="556"/>
    </row>
    <row r="120" spans="1:15" ht="12.75">
      <c r="A120" s="504"/>
      <c r="B120" s="504"/>
      <c r="C120" s="510"/>
      <c r="D120" s="505"/>
      <c r="E120" s="1143"/>
      <c r="F120" s="1144"/>
      <c r="G120" s="1144"/>
      <c r="H120" s="1144"/>
      <c r="I120" s="1145"/>
      <c r="J120" s="1136"/>
      <c r="K120" s="1139"/>
      <c r="L120" s="53" t="s">
        <v>3</v>
      </c>
      <c r="M120" s="53" t="s">
        <v>6</v>
      </c>
      <c r="N120" s="556"/>
      <c r="O120" s="557"/>
    </row>
    <row r="121" spans="1:16" ht="26.25" thickBot="1">
      <c r="A121" s="405" t="s">
        <v>226</v>
      </c>
      <c r="B121" s="405" t="s">
        <v>23</v>
      </c>
      <c r="C121" s="511" t="s">
        <v>24</v>
      </c>
      <c r="D121" s="506"/>
      <c r="E121" s="1146" t="s">
        <v>189</v>
      </c>
      <c r="F121" s="1147"/>
      <c r="G121" s="1104" t="s">
        <v>190</v>
      </c>
      <c r="H121" s="1105"/>
      <c r="I121" s="1106"/>
      <c r="J121" s="1137"/>
      <c r="K121" s="1140"/>
      <c r="L121" s="55" t="s">
        <v>22</v>
      </c>
      <c r="M121" s="390" t="s">
        <v>22</v>
      </c>
      <c r="N121" s="558"/>
      <c r="O121" s="559"/>
      <c r="P121" s="30"/>
    </row>
    <row r="122" spans="1:15" ht="12.75">
      <c r="A122" s="512"/>
      <c r="B122" s="513"/>
      <c r="C122" s="513"/>
      <c r="D122" s="514" t="s">
        <v>191</v>
      </c>
      <c r="E122" s="1107"/>
      <c r="F122" s="1108"/>
      <c r="G122" s="1109"/>
      <c r="H122" s="1110"/>
      <c r="I122" s="1111"/>
      <c r="J122" s="278"/>
      <c r="K122" s="279"/>
      <c r="L122" s="137"/>
      <c r="M122" s="280"/>
      <c r="N122" s="271"/>
      <c r="O122" s="275"/>
    </row>
    <row r="123" spans="1:15" ht="12.75">
      <c r="A123" s="515"/>
      <c r="B123" s="507"/>
      <c r="C123" s="507"/>
      <c r="D123" s="516" t="s">
        <v>192</v>
      </c>
      <c r="E123" s="1112"/>
      <c r="F123" s="1113"/>
      <c r="G123" s="1114"/>
      <c r="H123" s="1115"/>
      <c r="I123" s="1116"/>
      <c r="J123" s="281">
        <f>J124+J125+J126+J127+J128+J129+J130+J131+J132</f>
        <v>0</v>
      </c>
      <c r="K123" s="281">
        <f>K124+K125+K126+K127+K128+K129+K130+K131+K132</f>
        <v>0</v>
      </c>
      <c r="L123" s="282">
        <f>L124+L125+L126+L127+L128+L129+L130+L131+L132</f>
        <v>0</v>
      </c>
      <c r="M123" s="282">
        <f>M124+M125+M126+M127+M128+M129+M130+M131+M132</f>
        <v>0</v>
      </c>
      <c r="N123" s="271"/>
      <c r="O123" s="275"/>
    </row>
    <row r="124" spans="1:16" ht="12.75">
      <c r="A124" s="517"/>
      <c r="B124" s="508"/>
      <c r="C124" s="508">
        <v>1</v>
      </c>
      <c r="D124" s="751" t="s">
        <v>351</v>
      </c>
      <c r="E124" s="1117">
        <v>300</v>
      </c>
      <c r="F124" s="1118"/>
      <c r="G124" s="1119" t="s">
        <v>37</v>
      </c>
      <c r="H124" s="1120"/>
      <c r="I124" s="1121"/>
      <c r="J124" s="283"/>
      <c r="K124" s="284"/>
      <c r="L124" s="285">
        <f>E124*$J124/1000000000000</f>
        <v>0</v>
      </c>
      <c r="M124" s="285"/>
      <c r="N124" s="276"/>
      <c r="O124" s="277"/>
      <c r="P124" s="30"/>
    </row>
    <row r="125" spans="1:15" ht="12.75">
      <c r="A125" s="515"/>
      <c r="B125" s="507"/>
      <c r="C125" s="507">
        <v>2</v>
      </c>
      <c r="D125" s="518" t="s">
        <v>176</v>
      </c>
      <c r="E125" s="1083">
        <v>70</v>
      </c>
      <c r="F125" s="1084"/>
      <c r="G125" s="1094">
        <v>100</v>
      </c>
      <c r="H125" s="1095"/>
      <c r="I125" s="1096"/>
      <c r="J125" s="286"/>
      <c r="K125" s="287"/>
      <c r="L125" s="285">
        <f>E125*$J125/1000000000000</f>
        <v>0</v>
      </c>
      <c r="M125" s="285">
        <f>G125*$K125/1000000</f>
        <v>0</v>
      </c>
      <c r="N125" s="271"/>
      <c r="O125" s="275"/>
    </row>
    <row r="126" spans="1:15" ht="12.75">
      <c r="A126" s="515"/>
      <c r="B126" s="507"/>
      <c r="C126" s="507">
        <v>3</v>
      </c>
      <c r="D126" s="518" t="s">
        <v>177</v>
      </c>
      <c r="E126" s="1083">
        <v>15</v>
      </c>
      <c r="F126" s="1084"/>
      <c r="G126" s="1094">
        <v>30</v>
      </c>
      <c r="H126" s="1095"/>
      <c r="I126" s="1096"/>
      <c r="J126" s="286"/>
      <c r="K126" s="287"/>
      <c r="L126" s="285">
        <f>E126*$J126/1000000000000</f>
        <v>0</v>
      </c>
      <c r="M126" s="285">
        <f>G126*$K126/1000000</f>
        <v>0</v>
      </c>
      <c r="N126" s="271"/>
      <c r="O126" s="275"/>
    </row>
    <row r="127" spans="1:15" ht="12.75">
      <c r="A127" s="515"/>
      <c r="B127" s="507"/>
      <c r="C127" s="507">
        <v>4</v>
      </c>
      <c r="D127" s="518" t="s">
        <v>178</v>
      </c>
      <c r="E127" s="1103" t="s">
        <v>37</v>
      </c>
      <c r="F127" s="1097"/>
      <c r="G127" s="1098" t="s">
        <v>37</v>
      </c>
      <c r="H127" s="1099"/>
      <c r="I127" s="1100"/>
      <c r="J127" s="286"/>
      <c r="K127" s="287"/>
      <c r="L127" s="285"/>
      <c r="M127" s="285"/>
      <c r="N127" s="271"/>
      <c r="O127" s="275"/>
    </row>
    <row r="128" spans="1:15" ht="12.75">
      <c r="A128" s="515"/>
      <c r="B128" s="507"/>
      <c r="C128" s="507">
        <v>5</v>
      </c>
      <c r="D128" s="518" t="s">
        <v>179</v>
      </c>
      <c r="E128" s="1083">
        <v>2</v>
      </c>
      <c r="F128" s="1084"/>
      <c r="G128" s="1094">
        <v>10</v>
      </c>
      <c r="H128" s="1095"/>
      <c r="I128" s="1096"/>
      <c r="J128" s="286"/>
      <c r="K128" s="287"/>
      <c r="L128" s="654">
        <f>E128*$J128/1000000000000</f>
        <v>0</v>
      </c>
      <c r="M128" s="285">
        <f>G128*$K128/1000000</f>
        <v>0</v>
      </c>
      <c r="N128" s="271"/>
      <c r="O128" s="275"/>
    </row>
    <row r="129" spans="1:15" ht="25.5">
      <c r="A129" s="515"/>
      <c r="B129" s="507"/>
      <c r="C129" s="507">
        <v>6</v>
      </c>
      <c r="D129" s="518" t="s">
        <v>180</v>
      </c>
      <c r="E129" s="1085" t="s">
        <v>37</v>
      </c>
      <c r="F129" s="1097"/>
      <c r="G129" s="1098" t="s">
        <v>37</v>
      </c>
      <c r="H129" s="1099"/>
      <c r="I129" s="1100"/>
      <c r="J129" s="286"/>
      <c r="K129" s="287"/>
      <c r="L129" s="268"/>
      <c r="M129" s="268"/>
      <c r="N129" s="271"/>
      <c r="O129" s="275"/>
    </row>
    <row r="130" spans="1:15" ht="12.75">
      <c r="A130" s="515"/>
      <c r="B130" s="507"/>
      <c r="C130" s="507">
        <v>7</v>
      </c>
      <c r="D130" s="518" t="s">
        <v>181</v>
      </c>
      <c r="E130" s="1085" t="s">
        <v>37</v>
      </c>
      <c r="F130" s="1097"/>
      <c r="G130" s="1101" t="s">
        <v>37</v>
      </c>
      <c r="H130" s="1086"/>
      <c r="I130" s="1102"/>
      <c r="J130" s="286"/>
      <c r="K130" s="287"/>
      <c r="L130" s="268"/>
      <c r="M130" s="268"/>
      <c r="N130" s="271"/>
      <c r="O130" s="275"/>
    </row>
    <row r="131" spans="1:15" ht="25.5">
      <c r="A131" s="515"/>
      <c r="B131" s="507"/>
      <c r="C131" s="507">
        <v>8</v>
      </c>
      <c r="D131" s="751" t="s">
        <v>193</v>
      </c>
      <c r="E131" s="1083">
        <v>30</v>
      </c>
      <c r="F131" s="1084"/>
      <c r="G131" s="1085" t="s">
        <v>37</v>
      </c>
      <c r="H131" s="1086"/>
      <c r="I131" s="1087"/>
      <c r="J131" s="286"/>
      <c r="K131" s="287"/>
      <c r="L131" s="285">
        <f>E131*$J131/1000000000000</f>
        <v>0</v>
      </c>
      <c r="M131" s="285"/>
      <c r="N131" s="271"/>
      <c r="O131" s="275"/>
    </row>
    <row r="132" spans="1:15" ht="13.5" thickBot="1">
      <c r="A132" s="519"/>
      <c r="B132" s="520"/>
      <c r="C132" s="520">
        <v>9</v>
      </c>
      <c r="D132" s="521" t="s">
        <v>183</v>
      </c>
      <c r="E132" s="1088" t="s">
        <v>37</v>
      </c>
      <c r="F132" s="1089"/>
      <c r="G132" s="1090" t="s">
        <v>37</v>
      </c>
      <c r="H132" s="1091"/>
      <c r="I132" s="1092"/>
      <c r="J132" s="288"/>
      <c r="K132" s="289"/>
      <c r="L132" s="290"/>
      <c r="M132" s="291"/>
      <c r="N132" s="271"/>
      <c r="O132" s="275"/>
    </row>
    <row r="134" spans="1:7" ht="12.75">
      <c r="A134" s="292"/>
      <c r="B134" s="1093"/>
      <c r="C134" s="1093"/>
      <c r="D134" s="1093"/>
      <c r="E134" s="1093"/>
      <c r="F134" s="1093"/>
      <c r="G134" s="1093"/>
    </row>
    <row r="135" ht="12.75">
      <c r="D135" s="293"/>
    </row>
    <row r="138" ht="12.75">
      <c r="D138" s="294"/>
    </row>
  </sheetData>
  <sheetProtection/>
  <mergeCells count="34">
    <mergeCell ref="C114:N115"/>
    <mergeCell ref="E1:I1"/>
    <mergeCell ref="K1:O1"/>
    <mergeCell ref="E119:I119"/>
    <mergeCell ref="J119:J121"/>
    <mergeCell ref="K119:K121"/>
    <mergeCell ref="L119:M119"/>
    <mergeCell ref="E120:F120"/>
    <mergeCell ref="G120:I120"/>
    <mergeCell ref="E121:F121"/>
    <mergeCell ref="G121:I121"/>
    <mergeCell ref="E122:F122"/>
    <mergeCell ref="G122:I122"/>
    <mergeCell ref="E123:F123"/>
    <mergeCell ref="G123:I123"/>
    <mergeCell ref="E124:F124"/>
    <mergeCell ref="G124:I124"/>
    <mergeCell ref="G130:I130"/>
    <mergeCell ref="E125:F125"/>
    <mergeCell ref="G125:I125"/>
    <mergeCell ref="E126:F126"/>
    <mergeCell ref="G126:I126"/>
    <mergeCell ref="E127:F127"/>
    <mergeCell ref="G127:I127"/>
    <mergeCell ref="E131:F131"/>
    <mergeCell ref="G131:I131"/>
    <mergeCell ref="E132:F132"/>
    <mergeCell ref="G132:I132"/>
    <mergeCell ref="B134:G134"/>
    <mergeCell ref="E128:F128"/>
    <mergeCell ref="G128:I128"/>
    <mergeCell ref="E129:F129"/>
    <mergeCell ref="G129:I129"/>
    <mergeCell ref="E130:F130"/>
  </mergeCells>
  <printOptions/>
  <pageMargins left="0.75" right="0.75" top="0.55" bottom="0.5" header="0.5" footer="0.25"/>
  <pageSetup horizontalDpi="600" verticalDpi="600" orientation="landscape" paperSize="9" scale="75" r:id="rId1"/>
  <headerFooter alignWithMargins="0">
    <oddHeader>&amp;LPCDD/PCDF Inventory&amp;CReference Year: __________________&amp;RCountry: ___________________</oddHeader>
    <oddFooter>&amp;L&amp;A&amp;C&amp;D&amp;RPage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K20" sqref="K20"/>
    </sheetView>
  </sheetViews>
  <sheetFormatPr defaultColWidth="9.33203125" defaultRowHeight="12.75"/>
  <cols>
    <col min="1" max="1" width="6.5" style="0" customWidth="1"/>
    <col min="2" max="2" width="7.83203125" style="182" customWidth="1"/>
    <col min="3" max="3" width="7.66015625" style="182" customWidth="1"/>
    <col min="4" max="4" width="39.33203125" style="0" customWidth="1"/>
    <col min="5" max="5" width="5.83203125" style="0" customWidth="1"/>
    <col min="6" max="6" width="6.66015625" style="0" customWidth="1"/>
    <col min="7" max="7" width="5.66015625" style="0" customWidth="1"/>
    <col min="8" max="8" width="8.33203125" style="0" customWidth="1"/>
    <col min="9" max="9" width="9.33203125" style="0" customWidth="1"/>
    <col min="10" max="10" width="11.16015625" style="0" customWidth="1"/>
    <col min="11" max="13" width="9.16015625" style="0" customWidth="1"/>
    <col min="14" max="14" width="9.66015625" style="0" customWidth="1"/>
    <col min="15" max="15" width="10" style="0" customWidth="1"/>
  </cols>
  <sheetData>
    <row r="1" spans="1:15" ht="12.75">
      <c r="A1" s="385"/>
      <c r="B1" s="404"/>
      <c r="C1" s="401"/>
      <c r="D1" s="569" t="s">
        <v>225</v>
      </c>
      <c r="E1" s="1148" t="s">
        <v>18</v>
      </c>
      <c r="F1" s="1149"/>
      <c r="G1" s="1149"/>
      <c r="H1" s="1149"/>
      <c r="I1" s="1150"/>
      <c r="J1" s="397" t="s">
        <v>19</v>
      </c>
      <c r="K1" s="1151" t="s">
        <v>20</v>
      </c>
      <c r="L1" s="1152"/>
      <c r="M1" s="1152"/>
      <c r="N1" s="1152"/>
      <c r="O1" s="1152"/>
    </row>
    <row r="2" spans="1:15" s="30" customFormat="1" ht="15" customHeight="1" thickBot="1">
      <c r="A2" s="464" t="s">
        <v>226</v>
      </c>
      <c r="B2" s="481" t="s">
        <v>23</v>
      </c>
      <c r="C2" s="458" t="s">
        <v>24</v>
      </c>
      <c r="D2" s="570"/>
      <c r="E2" s="466" t="s">
        <v>2</v>
      </c>
      <c r="F2" s="465" t="s">
        <v>3</v>
      </c>
      <c r="G2" s="465" t="s">
        <v>4</v>
      </c>
      <c r="H2" s="465" t="s">
        <v>5</v>
      </c>
      <c r="I2" s="467" t="s">
        <v>6</v>
      </c>
      <c r="J2" s="398" t="s">
        <v>21</v>
      </c>
      <c r="K2" s="468" t="s">
        <v>22</v>
      </c>
      <c r="L2" s="54" t="s">
        <v>22</v>
      </c>
      <c r="M2" s="54" t="s">
        <v>22</v>
      </c>
      <c r="N2" s="54" t="s">
        <v>22</v>
      </c>
      <c r="O2" s="54" t="s">
        <v>22</v>
      </c>
    </row>
    <row r="3" spans="1:15" s="183" customFormat="1" ht="13.5" thickBot="1">
      <c r="A3" s="138">
        <v>8</v>
      </c>
      <c r="B3" s="266"/>
      <c r="C3" s="266"/>
      <c r="D3" s="453" t="s">
        <v>13</v>
      </c>
      <c r="E3" s="139"/>
      <c r="F3" s="139"/>
      <c r="G3" s="139"/>
      <c r="H3" s="139"/>
      <c r="I3" s="139"/>
      <c r="J3" s="399"/>
      <c r="K3" s="469" t="s">
        <v>2</v>
      </c>
      <c r="L3" s="263" t="s">
        <v>3</v>
      </c>
      <c r="M3" s="263" t="s">
        <v>4</v>
      </c>
      <c r="N3" s="263" t="s">
        <v>5</v>
      </c>
      <c r="O3" s="263" t="s">
        <v>6</v>
      </c>
    </row>
    <row r="4" spans="1:15" s="296" customFormat="1" ht="12.75">
      <c r="A4" s="37"/>
      <c r="B4" s="20" t="s">
        <v>27</v>
      </c>
      <c r="C4" s="20"/>
      <c r="D4" s="21" t="s">
        <v>194</v>
      </c>
      <c r="E4" s="10"/>
      <c r="F4" s="10"/>
      <c r="G4" s="10"/>
      <c r="H4" s="10"/>
      <c r="I4" s="295"/>
      <c r="J4" s="23">
        <f aca="true" t="shared" si="0" ref="J4:O4">J5+J6+J7</f>
        <v>0</v>
      </c>
      <c r="K4" s="378">
        <f t="shared" si="0"/>
        <v>0</v>
      </c>
      <c r="L4" s="378">
        <f t="shared" si="0"/>
        <v>0</v>
      </c>
      <c r="M4" s="378">
        <f t="shared" si="0"/>
        <v>0</v>
      </c>
      <c r="N4" s="378">
        <f t="shared" si="0"/>
        <v>0</v>
      </c>
      <c r="O4" s="378">
        <f t="shared" si="0"/>
        <v>0</v>
      </c>
    </row>
    <row r="5" spans="1:15" s="296" customFormat="1" ht="25.5">
      <c r="A5" s="37"/>
      <c r="B5" s="11"/>
      <c r="C5" s="963">
        <v>1</v>
      </c>
      <c r="D5" s="964" t="s">
        <v>389</v>
      </c>
      <c r="E5" s="191">
        <v>10</v>
      </c>
      <c r="F5" s="191" t="s">
        <v>29</v>
      </c>
      <c r="G5" s="191" t="s">
        <v>37</v>
      </c>
      <c r="H5" s="191">
        <v>0.5</v>
      </c>
      <c r="I5" s="965">
        <v>2000</v>
      </c>
      <c r="J5" s="297"/>
      <c r="K5" s="560">
        <f>E5*$J5/1000000</f>
        <v>0</v>
      </c>
      <c r="L5" s="561"/>
      <c r="M5" s="561"/>
      <c r="N5" s="560">
        <f>H5*$J5/1000000</f>
        <v>0</v>
      </c>
      <c r="O5" s="561"/>
    </row>
    <row r="6" spans="1:15" s="296" customFormat="1" ht="12.75">
      <c r="A6" s="37"/>
      <c r="B6" s="11"/>
      <c r="C6" s="963">
        <v>2</v>
      </c>
      <c r="D6" s="964" t="s">
        <v>316</v>
      </c>
      <c r="E6" s="191">
        <v>0.1</v>
      </c>
      <c r="F6" s="191" t="s">
        <v>29</v>
      </c>
      <c r="G6" s="596" t="s">
        <v>37</v>
      </c>
      <c r="H6" s="596">
        <v>0.1</v>
      </c>
      <c r="I6" s="966">
        <v>20</v>
      </c>
      <c r="J6" s="297"/>
      <c r="K6" s="560">
        <f>E6*$J6/1000000</f>
        <v>0</v>
      </c>
      <c r="L6" s="561"/>
      <c r="M6" s="561"/>
      <c r="N6" s="560">
        <f>H6*$J6/1000000</f>
        <v>0</v>
      </c>
      <c r="O6" s="561"/>
    </row>
    <row r="7" spans="1:15" s="103" customFormat="1" ht="12.75">
      <c r="A7" s="24"/>
      <c r="B7" s="298"/>
      <c r="C7" s="967">
        <v>3</v>
      </c>
      <c r="D7" s="846" t="s">
        <v>317</v>
      </c>
      <c r="E7" s="798">
        <v>0.01</v>
      </c>
      <c r="F7" s="798" t="s">
        <v>29</v>
      </c>
      <c r="G7" s="798" t="s">
        <v>37</v>
      </c>
      <c r="H7" s="798">
        <v>0.1</v>
      </c>
      <c r="I7" s="968">
        <v>5</v>
      </c>
      <c r="J7" s="34"/>
      <c r="K7" s="380">
        <f>E7*$J7/1000000</f>
        <v>0</v>
      </c>
      <c r="L7" s="562"/>
      <c r="M7" s="562"/>
      <c r="N7" s="380">
        <f>H7*$J7/1000000</f>
        <v>0</v>
      </c>
      <c r="O7" s="562"/>
    </row>
    <row r="8" spans="1:15" s="296" customFormat="1" ht="12.75">
      <c r="A8" s="37"/>
      <c r="B8" s="20" t="s">
        <v>33</v>
      </c>
      <c r="C8" s="969"/>
      <c r="D8" s="214" t="s">
        <v>390</v>
      </c>
      <c r="E8" s="596"/>
      <c r="F8" s="596"/>
      <c r="G8" s="596"/>
      <c r="H8" s="596"/>
      <c r="I8" s="970"/>
      <c r="J8" s="23">
        <f aca="true" t="shared" si="1" ref="J8:O8">J9+J10+J11</f>
        <v>0</v>
      </c>
      <c r="K8" s="378">
        <f t="shared" si="1"/>
        <v>0</v>
      </c>
      <c r="L8" s="378">
        <f t="shared" si="1"/>
        <v>0</v>
      </c>
      <c r="M8" s="378">
        <f t="shared" si="1"/>
        <v>0</v>
      </c>
      <c r="N8" s="378">
        <f t="shared" si="1"/>
        <v>0</v>
      </c>
      <c r="O8" s="378">
        <f t="shared" si="1"/>
        <v>0</v>
      </c>
    </row>
    <row r="9" spans="1:15" s="296" customFormat="1" ht="12.75">
      <c r="A9" s="37"/>
      <c r="B9" s="11"/>
      <c r="C9" s="971">
        <v>1</v>
      </c>
      <c r="D9" s="596" t="s">
        <v>391</v>
      </c>
      <c r="E9" s="596">
        <v>90</v>
      </c>
      <c r="F9" s="596" t="s">
        <v>29</v>
      </c>
      <c r="G9" s="596" t="s">
        <v>29</v>
      </c>
      <c r="H9" s="596" t="s">
        <v>29</v>
      </c>
      <c r="I9" s="970" t="s">
        <v>37</v>
      </c>
      <c r="J9" s="297"/>
      <c r="K9" s="560">
        <f>E9*$J9/1000000</f>
        <v>0</v>
      </c>
      <c r="L9" s="561"/>
      <c r="M9" s="561"/>
      <c r="N9" s="560"/>
      <c r="O9" s="560"/>
    </row>
    <row r="10" spans="1:15" s="296" customFormat="1" ht="12.75">
      <c r="A10" s="37"/>
      <c r="B10" s="11"/>
      <c r="C10" s="971">
        <v>2</v>
      </c>
      <c r="D10" s="596" t="s">
        <v>392</v>
      </c>
      <c r="E10" s="596">
        <v>10</v>
      </c>
      <c r="F10" s="596" t="s">
        <v>29</v>
      </c>
      <c r="G10" s="596" t="s">
        <v>29</v>
      </c>
      <c r="H10" s="596" t="s">
        <v>29</v>
      </c>
      <c r="I10" s="970">
        <v>2.5</v>
      </c>
      <c r="J10" s="299"/>
      <c r="K10" s="560">
        <f>E10*$J10/1000000</f>
        <v>0</v>
      </c>
      <c r="L10" s="561"/>
      <c r="M10" s="561"/>
      <c r="N10" s="560"/>
      <c r="O10" s="560">
        <f>I10*$J10/1000000</f>
        <v>0</v>
      </c>
    </row>
    <row r="11" spans="1:15" s="296" customFormat="1" ht="12.75">
      <c r="A11" s="37"/>
      <c r="B11" s="300"/>
      <c r="C11" s="972">
        <v>3</v>
      </c>
      <c r="D11" s="973" t="s">
        <v>195</v>
      </c>
      <c r="E11" s="974">
        <v>0.4</v>
      </c>
      <c r="F11" s="974" t="s">
        <v>29</v>
      </c>
      <c r="G11" s="974" t="s">
        <v>29</v>
      </c>
      <c r="H11" s="974" t="s">
        <v>29</v>
      </c>
      <c r="I11" s="975">
        <v>2.5</v>
      </c>
      <c r="J11" s="301"/>
      <c r="K11" s="381">
        <f>E11*$J11/1000000</f>
        <v>0</v>
      </c>
      <c r="L11" s="563"/>
      <c r="M11" s="563"/>
      <c r="N11" s="381"/>
      <c r="O11" s="381">
        <f>I11*$J11/1000000</f>
        <v>0</v>
      </c>
    </row>
    <row r="12" spans="1:15" s="296" customFormat="1" ht="12.75">
      <c r="A12" s="37"/>
      <c r="B12" s="20" t="s">
        <v>35</v>
      </c>
      <c r="C12" s="969"/>
      <c r="D12" s="976" t="s">
        <v>196</v>
      </c>
      <c r="E12" s="977"/>
      <c r="F12" s="596"/>
      <c r="G12" s="596"/>
      <c r="H12" s="596"/>
      <c r="I12" s="970"/>
      <c r="J12" s="23">
        <f aca="true" t="shared" si="2" ref="J12:O12">J13+J14+J15</f>
        <v>0</v>
      </c>
      <c r="K12" s="378">
        <f t="shared" si="2"/>
        <v>0</v>
      </c>
      <c r="L12" s="378">
        <f t="shared" si="2"/>
        <v>0</v>
      </c>
      <c r="M12" s="378">
        <f t="shared" si="2"/>
        <v>0</v>
      </c>
      <c r="N12" s="378">
        <f t="shared" si="2"/>
        <v>0</v>
      </c>
      <c r="O12" s="378">
        <f t="shared" si="2"/>
        <v>0</v>
      </c>
    </row>
    <row r="13" spans="1:15" s="103" customFormat="1" ht="12.75">
      <c r="A13" s="24"/>
      <c r="B13" s="25"/>
      <c r="C13" s="101">
        <v>1</v>
      </c>
      <c r="D13" s="908" t="s">
        <v>315</v>
      </c>
      <c r="E13" s="559">
        <v>50</v>
      </c>
      <c r="F13" s="387" t="s">
        <v>29</v>
      </c>
      <c r="G13" s="387" t="s">
        <v>37</v>
      </c>
      <c r="H13" s="387" t="s">
        <v>37</v>
      </c>
      <c r="I13" s="302">
        <v>2000</v>
      </c>
      <c r="J13" s="175"/>
      <c r="K13" s="379">
        <f>E13*$J13/1000000</f>
        <v>0</v>
      </c>
      <c r="L13" s="564"/>
      <c r="M13" s="564"/>
      <c r="N13" s="379"/>
      <c r="O13" s="565">
        <f>I13*$J13/1000000</f>
        <v>0</v>
      </c>
    </row>
    <row r="14" spans="1:15" s="296" customFormat="1" ht="25.5">
      <c r="A14" s="37"/>
      <c r="B14" s="11"/>
      <c r="C14" s="971">
        <v>2</v>
      </c>
      <c r="D14" s="978" t="s">
        <v>318</v>
      </c>
      <c r="E14" s="977">
        <v>6</v>
      </c>
      <c r="F14" s="596" t="s">
        <v>29</v>
      </c>
      <c r="G14" s="596" t="s">
        <v>37</v>
      </c>
      <c r="H14" s="596" t="s">
        <v>37</v>
      </c>
      <c r="I14" s="303">
        <v>20</v>
      </c>
      <c r="J14" s="299"/>
      <c r="K14" s="560">
        <f>E14*$J14/1000000</f>
        <v>0</v>
      </c>
      <c r="L14" s="561"/>
      <c r="M14" s="561"/>
      <c r="N14" s="560"/>
      <c r="O14" s="565">
        <f>I14*$J14/1000000</f>
        <v>0</v>
      </c>
    </row>
    <row r="15" spans="1:15" s="296" customFormat="1" ht="12.75">
      <c r="A15" s="37"/>
      <c r="B15" s="300"/>
      <c r="C15" s="979">
        <v>3</v>
      </c>
      <c r="D15" s="980" t="s">
        <v>319</v>
      </c>
      <c r="E15" s="981">
        <v>0.6</v>
      </c>
      <c r="F15" s="974" t="s">
        <v>29</v>
      </c>
      <c r="G15" s="974" t="s">
        <v>37</v>
      </c>
      <c r="H15" s="974" t="s">
        <v>37</v>
      </c>
      <c r="I15" s="304">
        <v>20</v>
      </c>
      <c r="J15" s="301"/>
      <c r="K15" s="381">
        <f>E15*$J15/1000000</f>
        <v>0</v>
      </c>
      <c r="L15" s="563"/>
      <c r="M15" s="563"/>
      <c r="N15" s="381"/>
      <c r="O15" s="566">
        <f>I15*$J15/1000000</f>
        <v>0</v>
      </c>
    </row>
    <row r="16" spans="1:15" s="296" customFormat="1" ht="12.75">
      <c r="A16" s="37"/>
      <c r="B16" s="20" t="s">
        <v>38</v>
      </c>
      <c r="C16" s="969"/>
      <c r="D16" s="214" t="s">
        <v>197</v>
      </c>
      <c r="E16" s="596"/>
      <c r="F16" s="596"/>
      <c r="G16" s="596"/>
      <c r="H16" s="596"/>
      <c r="I16" s="982"/>
      <c r="J16" s="23">
        <f aca="true" t="shared" si="3" ref="J16:O16">J17+J18</f>
        <v>0</v>
      </c>
      <c r="K16" s="378">
        <f t="shared" si="3"/>
        <v>0</v>
      </c>
      <c r="L16" s="378">
        <f t="shared" si="3"/>
        <v>0</v>
      </c>
      <c r="M16" s="378">
        <f t="shared" si="3"/>
        <v>0</v>
      </c>
      <c r="N16" s="378">
        <f t="shared" si="3"/>
        <v>0</v>
      </c>
      <c r="O16" s="378">
        <f t="shared" si="3"/>
        <v>0</v>
      </c>
    </row>
    <row r="17" spans="1:15" s="296" customFormat="1" ht="25.5">
      <c r="A17" s="37"/>
      <c r="B17" s="11"/>
      <c r="C17" s="971">
        <v>1</v>
      </c>
      <c r="D17" s="596" t="s">
        <v>198</v>
      </c>
      <c r="E17" s="596" t="s">
        <v>29</v>
      </c>
      <c r="F17" s="596" t="s">
        <v>29</v>
      </c>
      <c r="G17" s="596" t="s">
        <v>29</v>
      </c>
      <c r="H17" s="596" t="s">
        <v>29</v>
      </c>
      <c r="I17" s="983">
        <v>3000</v>
      </c>
      <c r="J17" s="299"/>
      <c r="K17" s="561"/>
      <c r="L17" s="561"/>
      <c r="M17" s="561"/>
      <c r="N17" s="560"/>
      <c r="O17" s="560">
        <f>I17*$J17/1000000</f>
        <v>0</v>
      </c>
    </row>
    <row r="18" spans="1:15" s="296" customFormat="1" ht="12.75">
      <c r="A18" s="37"/>
      <c r="B18" s="38"/>
      <c r="C18" s="979">
        <v>2</v>
      </c>
      <c r="D18" s="220" t="s">
        <v>199</v>
      </c>
      <c r="E18" s="220" t="s">
        <v>29</v>
      </c>
      <c r="F18" s="220" t="s">
        <v>29</v>
      </c>
      <c r="G18" s="220" t="s">
        <v>29</v>
      </c>
      <c r="H18" s="220" t="s">
        <v>29</v>
      </c>
      <c r="I18" s="975">
        <v>50</v>
      </c>
      <c r="J18" s="301"/>
      <c r="K18" s="563"/>
      <c r="L18" s="563"/>
      <c r="M18" s="563"/>
      <c r="N18" s="381"/>
      <c r="O18" s="381">
        <f>I18*$J18/1000000</f>
        <v>0</v>
      </c>
    </row>
    <row r="19" spans="1:15" s="296" customFormat="1" ht="12.75">
      <c r="A19" s="37"/>
      <c r="B19" s="20" t="s">
        <v>40</v>
      </c>
      <c r="C19" s="969"/>
      <c r="D19" s="214" t="s">
        <v>200</v>
      </c>
      <c r="E19" s="596"/>
      <c r="F19" s="596"/>
      <c r="G19" s="596"/>
      <c r="H19" s="596"/>
      <c r="I19" s="970"/>
      <c r="J19" s="23">
        <f aca="true" t="shared" si="4" ref="J19:O19">J20+J21</f>
        <v>0</v>
      </c>
      <c r="K19" s="655">
        <f t="shared" si="4"/>
        <v>0</v>
      </c>
      <c r="L19" s="378">
        <f t="shared" si="4"/>
        <v>0</v>
      </c>
      <c r="M19" s="378">
        <f t="shared" si="4"/>
        <v>0</v>
      </c>
      <c r="N19" s="378">
        <f t="shared" si="4"/>
        <v>0</v>
      </c>
      <c r="O19" s="378">
        <f t="shared" si="4"/>
        <v>0</v>
      </c>
    </row>
    <row r="20" spans="1:15" s="296" customFormat="1" ht="12.75">
      <c r="A20" s="37"/>
      <c r="B20" s="11"/>
      <c r="C20" s="971">
        <v>1</v>
      </c>
      <c r="D20" s="596" t="s">
        <v>400</v>
      </c>
      <c r="E20" s="596">
        <v>0.3</v>
      </c>
      <c r="F20" s="596" t="s">
        <v>29</v>
      </c>
      <c r="G20" s="596" t="s">
        <v>29</v>
      </c>
      <c r="H20" s="596" t="s">
        <v>29</v>
      </c>
      <c r="I20" s="966">
        <v>0.3</v>
      </c>
      <c r="J20" s="299"/>
      <c r="K20" s="560">
        <f>E20*$J20/1000000</f>
        <v>0</v>
      </c>
      <c r="L20" s="561"/>
      <c r="M20" s="561"/>
      <c r="N20" s="560"/>
      <c r="O20" s="560">
        <f>I20*$J20/1000000</f>
        <v>0</v>
      </c>
    </row>
    <row r="21" spans="1:15" s="296" customFormat="1" ht="13.5" thickBot="1">
      <c r="A21" s="305"/>
      <c r="B21" s="12"/>
      <c r="C21" s="984">
        <v>2</v>
      </c>
      <c r="D21" s="1045" t="s">
        <v>401</v>
      </c>
      <c r="E21" s="985">
        <v>0.1</v>
      </c>
      <c r="F21" s="985" t="s">
        <v>29</v>
      </c>
      <c r="G21" s="985" t="s">
        <v>29</v>
      </c>
      <c r="H21" s="985" t="s">
        <v>29</v>
      </c>
      <c r="I21" s="986">
        <v>0.1</v>
      </c>
      <c r="J21" s="306"/>
      <c r="K21" s="962">
        <f>E21*$J21/1000000</f>
        <v>0</v>
      </c>
      <c r="L21" s="568"/>
      <c r="M21" s="568"/>
      <c r="N21" s="567"/>
      <c r="O21" s="962">
        <f>I21*$J21/1000000</f>
        <v>0</v>
      </c>
    </row>
    <row r="22" spans="1:15" ht="13.5" thickBot="1">
      <c r="A22" s="177">
        <v>8</v>
      </c>
      <c r="B22" s="224"/>
      <c r="C22" s="224"/>
      <c r="D22" s="178" t="s">
        <v>13</v>
      </c>
      <c r="E22" s="178"/>
      <c r="F22" s="178"/>
      <c r="G22" s="178"/>
      <c r="H22" s="178"/>
      <c r="I22" s="179"/>
      <c r="J22" s="180"/>
      <c r="K22" s="446">
        <f>K4+K8+K12+K16+K19</f>
        <v>0</v>
      </c>
      <c r="L22" s="446">
        <f>L4+L8+L12+L16+L19</f>
        <v>0</v>
      </c>
      <c r="M22" s="446">
        <f>M4+M8+M12+M16+M19</f>
        <v>0</v>
      </c>
      <c r="N22" s="446">
        <f>N4+N8+N12+N16+N19</f>
        <v>0</v>
      </c>
      <c r="O22" s="427">
        <f>O4+O8+O12+O16+O19</f>
        <v>0</v>
      </c>
    </row>
  </sheetData>
  <sheetProtection/>
  <mergeCells count="2">
    <mergeCell ref="E1:I1"/>
    <mergeCell ref="K1:O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>&amp;LPCDD/PCDF Inventory&amp;CReference Year: ___________________&amp;RCountry: ____________________</oddHeader>
    <oddFooter>&amp;L&amp;A&amp;C&amp;D&amp;RPage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apriceputu</cp:lastModifiedBy>
  <cp:lastPrinted>2012-12-18T15:12:43Z</cp:lastPrinted>
  <dcterms:created xsi:type="dcterms:W3CDTF">2011-01-28T15:45:56Z</dcterms:created>
  <dcterms:modified xsi:type="dcterms:W3CDTF">2013-01-11T07:57:00Z</dcterms:modified>
  <cp:category/>
  <cp:version/>
  <cp:contentType/>
  <cp:contentStatus/>
</cp:coreProperties>
</file>