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5115" windowWidth="19320" windowHeight="6390" tabRatio="708" activeTab="0"/>
  </bookViews>
  <sheets>
    <sheet name="رئيسي" sheetId="1" r:id="rId1"/>
    <sheet name="مجموعة 1" sheetId="2" r:id="rId2"/>
    <sheet name="مجموعة 2" sheetId="3" r:id="rId3"/>
    <sheet name="مجموعة 3" sheetId="4" r:id="rId4"/>
    <sheet name="مجموعة 4" sheetId="5" r:id="rId5"/>
    <sheet name="مجموعة 5" sheetId="6" r:id="rId6"/>
    <sheet name="مجموعة 6" sheetId="7" r:id="rId7"/>
    <sheet name="مجموعة 7" sheetId="8" r:id="rId8"/>
    <sheet name="مجموعة 8" sheetId="9" r:id="rId9"/>
    <sheet name="مجموعة 9" sheetId="10" r:id="rId10"/>
    <sheet name="مجموعة 10" sheetId="11" r:id="rId11"/>
  </sheets>
  <definedNames>
    <definedName name="_Ref474492331" localSheetId="7">'مجموعة 7'!#REF!</definedName>
    <definedName name="_xlnm.Print_Area" localSheetId="6">'مجموعة 6'!$A:$IV</definedName>
  </definedNames>
  <calcPr fullCalcOnLoad="1"/>
</workbook>
</file>

<file path=xl/sharedStrings.xml><?xml version="1.0" encoding="utf-8"?>
<sst xmlns="http://schemas.openxmlformats.org/spreadsheetml/2006/main" count="1504" uniqueCount="396">
  <si>
    <t>x</t>
  </si>
  <si>
    <t>a</t>
  </si>
  <si>
    <t>b</t>
  </si>
  <si>
    <t>c</t>
  </si>
  <si>
    <t>d</t>
  </si>
  <si>
    <t>e</t>
  </si>
  <si>
    <t>f</t>
  </si>
  <si>
    <t>g</t>
  </si>
  <si>
    <t>h</t>
  </si>
  <si>
    <t>j</t>
  </si>
  <si>
    <t>ND</t>
  </si>
  <si>
    <t>l</t>
  </si>
  <si>
    <t>NA</t>
  </si>
  <si>
    <t>g TEQ/a</t>
  </si>
  <si>
    <t>L</t>
  </si>
  <si>
    <t>kg</t>
  </si>
  <si>
    <t>*</t>
  </si>
  <si>
    <t>(µg TEQ/t)</t>
  </si>
  <si>
    <t>فئات المصادر</t>
  </si>
  <si>
    <t>حرق النفايات</t>
  </si>
  <si>
    <t>إنتاج الطاقة و التدفئة</t>
  </si>
  <si>
    <t>النقل</t>
  </si>
  <si>
    <t>عمليات الاحتراق الغير متحكم بها</t>
  </si>
  <si>
    <t>إنتاج و استعمال الكيميائيات و البضائع المستهلكة</t>
  </si>
  <si>
    <t>متفرقات</t>
  </si>
  <si>
    <t>تحديد النقاط الساخنة الممكنة</t>
  </si>
  <si>
    <t>الإجمالي</t>
  </si>
  <si>
    <t>هواء</t>
  </si>
  <si>
    <t>منتجات</t>
  </si>
  <si>
    <t>بقايا</t>
  </si>
  <si>
    <t>الصنف</t>
  </si>
  <si>
    <t>حرق النفايات البلدية الصلبة</t>
  </si>
  <si>
    <t>حرق النفايات الخطرة</t>
  </si>
  <si>
    <t>حرق نفايات الأخشاب و الكتلة الحيوية</t>
  </si>
  <si>
    <r>
      <t xml:space="preserve">حرق </t>
    </r>
    <r>
      <rPr>
        <b/>
        <sz val="12"/>
        <color indexed="8"/>
        <rFont val="Times New Roman"/>
        <family val="1"/>
      </rPr>
      <t>جيف الحيوانات</t>
    </r>
  </si>
  <si>
    <t>رماد متطاير</t>
  </si>
  <si>
    <t>الإنتاج السنوي</t>
  </si>
  <si>
    <t>طن/عام</t>
  </si>
  <si>
    <t>احتراق غير متحكم به و من النوع المتقطع ، بدون نظام التحكم بتلوث الهواء</t>
  </si>
  <si>
    <t>احتراق متحكم به و من النوع المتقطع ، بدون أو الحد الأدنى من التحكم بتلوث الهواء</t>
  </si>
  <si>
    <t>احتراق متحكم به و من النوع المتقطع ، تحكم جيد بتلوث الهواء</t>
  </si>
  <si>
    <t>إنتاج المعادن الحديدية و غير-الحديدية</t>
  </si>
  <si>
    <t>تلبيد خام الحديد</t>
  </si>
  <si>
    <t>إنتاج فحم الكوك</t>
  </si>
  <si>
    <t>المسابك</t>
  </si>
  <si>
    <t>إنتاج النحاس</t>
  </si>
  <si>
    <t>إنتاج الرصاص</t>
  </si>
  <si>
    <t>إنتاج المغنيزيوم</t>
  </si>
  <si>
    <t>تكنولوجيا عالية ذات انبعاثات منخفضة</t>
  </si>
  <si>
    <t>بدون غسيل غاز</t>
  </si>
  <si>
    <t>خردة قذرة ، تسخين أولي للخردة، تحكم محدود</t>
  </si>
  <si>
    <t>نحاس ثانوي – تقنية أساسية</t>
  </si>
  <si>
    <t xml:space="preserve">فرن بدون تحكم للغبار </t>
  </si>
  <si>
    <t>أفران صهر بسيطة</t>
  </si>
  <si>
    <t>خردة نظيفة، تحكم جيد بتلوث الهواء</t>
  </si>
  <si>
    <t>التدفئة المنزلية (الوقود الأحفوري)</t>
  </si>
  <si>
    <t>مزج الأسفلت</t>
  </si>
  <si>
    <t>المحركات رباعية الشوط</t>
  </si>
  <si>
    <t>المحركات ثنائية الشوط</t>
  </si>
  <si>
    <t>محركات الديزل</t>
  </si>
  <si>
    <t>جميع الأنواع</t>
  </si>
  <si>
    <t>مركبات الكلوروبنزن (Chlorobenzenes)</t>
  </si>
  <si>
    <t>تجفيف الكتلة الحيوية</t>
  </si>
  <si>
    <t>بقايا التنظيف الجاف</t>
  </si>
  <si>
    <t xml:space="preserve">تحديد النقاط الساخنة </t>
  </si>
  <si>
    <t>مواقع إنتاج المركبات العضوية الكلورية</t>
  </si>
  <si>
    <t>مواقع إنتاج الكلور</t>
  </si>
  <si>
    <t>i</t>
  </si>
  <si>
    <t>أنسجة ثقيلة ، معالجة بخماسي كلور الفينول ، إلخ</t>
  </si>
  <si>
    <t>أنسجة عادية</t>
  </si>
  <si>
    <t>كافة الأجزاء</t>
  </si>
  <si>
    <t>حرق النفايات الطبية</t>
  </si>
  <si>
    <t xml:space="preserve">إنتاج الألمنيوم </t>
  </si>
  <si>
    <t>سيكلونات/بدون تحكم بإصدار الغبار، وقود رديء أو ملوث</t>
  </si>
  <si>
    <t>معالجة جيدة للغبار</t>
  </si>
  <si>
    <t xml:space="preserve">التجزئة الحرارية </t>
  </si>
  <si>
    <t>معاملات التحويل : حجم ----&gt; كتلة</t>
  </si>
  <si>
    <t>الحدوث</t>
  </si>
  <si>
    <t>1-10</t>
  </si>
  <si>
    <t>تصريف/مطمر النفايات</t>
  </si>
  <si>
    <t>تربة</t>
  </si>
  <si>
    <t>المجموعات</t>
  </si>
  <si>
    <t xml:space="preserve"> المصادر الأساسية للمجموعات</t>
  </si>
  <si>
    <t>الانبعاثات السنوية (غرام مكافئ سمي/عام)</t>
  </si>
  <si>
    <t>المجموعة</t>
  </si>
  <si>
    <t xml:space="preserve">الفئة </t>
  </si>
  <si>
    <t>طرق الانبعاثات المحتملة (µg TEQ/t)</t>
  </si>
  <si>
    <t>ماء</t>
  </si>
  <si>
    <t>رماد مترسب</t>
  </si>
  <si>
    <t>الانبعاثات السنوية</t>
  </si>
  <si>
    <t xml:space="preserve">احتراق بتقنيات بسيطة ، بدون نظام تحكم بتلوث الهواء </t>
  </si>
  <si>
    <t xml:space="preserve">احتراق مراقب و متحكم به ، الحد الأدنى من التحكم بتلوث الهواء </t>
  </si>
  <si>
    <t xml:space="preserve">احتراق مراقب و متحكم به ، تحكم جيد بتلوث الهواء </t>
  </si>
  <si>
    <t xml:space="preserve">احتراق بتقنيات عالية ، أنظمة متطورة للتحكم بتلوث الهواء </t>
  </si>
  <si>
    <t xml:space="preserve"> * طن/عام</t>
  </si>
  <si>
    <t xml:space="preserve">إنتاج الطاقة و التدفئة </t>
  </si>
  <si>
    <t>إنتاج المواد المعدنية</t>
  </si>
  <si>
    <t xml:space="preserve"> النقل</t>
  </si>
  <si>
    <t>k</t>
  </si>
  <si>
    <t>الات التفتيت</t>
  </si>
  <si>
    <t>إنتاج الزنك</t>
  </si>
  <si>
    <t>حرق نفايات المفرومة (أجزاء خفيفة )</t>
  </si>
  <si>
    <t>حرق الحمآة الناتجة عن معالجة المياه العادمة</t>
  </si>
  <si>
    <t>أفران قديمة ، نظام المتقطع ، بدون أو الحد الأدنى من التحكم بتلوث الهواء</t>
  </si>
  <si>
    <t>أفران حديثة ، نظام مستمر، تحكم ضعيف بتلوث الهواء</t>
  </si>
  <si>
    <t xml:space="preserve">الحالة الراهنة، نظام كامل للتحكم بتلوث الهواء </t>
  </si>
  <si>
    <t xml:space="preserve">تدوير عالي للنفايات، بما فيها  الزيوت الملوثة ، بدون نظام تحكم بتلوث الهواء </t>
  </si>
  <si>
    <t>تدوير  قليل للنفايات ، مصنع مراقب جيداً</t>
  </si>
  <si>
    <t xml:space="preserve"> احتراق بعدي/  ازالة الغبار</t>
  </si>
  <si>
    <t>مصانع و مسابك لإنتاج الحديد و الفولاذ</t>
  </si>
  <si>
    <t>مصانع الحديد و الفولاذ</t>
  </si>
  <si>
    <t xml:space="preserve">أفران عالية مع نظام التحكم بتلوث الهواء </t>
  </si>
  <si>
    <t>فرن الدست ذو الهواء البارد – مرشح نسيجي او غسيل</t>
  </si>
  <si>
    <t xml:space="preserve">فرن الدست ذو الهواء البارد او الساخن أو برميل دوار، دون نظام التحكم بتلوث الهواء </t>
  </si>
  <si>
    <t>برميل دوّار – مرشح نسيجي  او غسيل</t>
  </si>
  <si>
    <t>فرن الدست ذو الهواء الحار أو فرن تحريض – مرشح نسيجي او غسيل</t>
  </si>
  <si>
    <t>وحدات الغلفنة بالغمس الحار</t>
  </si>
  <si>
    <t>وحدات بدون نظام التحكم بتلوث الهواء</t>
  </si>
  <si>
    <t>وحدات بدون مرحلة نزع الشحوم ، نظام جيد للتحكم بتلوث الهواء</t>
  </si>
  <si>
    <t>وحدات مع مرحلة نزع الشحوم ، نظام جيد للتحكم بتلوث الهواء</t>
  </si>
  <si>
    <t>نحاس ثانوي – تحكم جيد</t>
  </si>
  <si>
    <t>نحاس ثانوي – تحكم مثالي للديوكسين والفيوران</t>
  </si>
  <si>
    <t>صهر وصب النحاس / خلائط النحاس</t>
  </si>
  <si>
    <t>نحاس أولي،  تحكم جيد ،مع استخدام بعض المواد الثانوية</t>
  </si>
  <si>
    <t>صهر نحاس أولي نقي من دون استخدام مواد ثانوية</t>
  </si>
  <si>
    <t>معالجة خردة الألمنيوم، بعض المعالجات للمود الاولية،  إزالة بسيطة للغبار</t>
  </si>
  <si>
    <t>معالجة  للخردة ، تحكم جيد، مرشح نسيجي، حقن الجير</t>
  </si>
  <si>
    <t>نزع الزيوت حرارياً، افرنة دوارة ، احتراق بعدي ، مرشحات نسيجية</t>
  </si>
  <si>
    <t>إنتاج الرصاص الأولي الخالص</t>
  </si>
  <si>
    <t>صهر الزنك و الانتاج الأولي للزنك</t>
  </si>
  <si>
    <t>إنتاج النحاس الأصفر و البرونز</t>
  </si>
  <si>
    <t xml:space="preserve">نزع الزيوت حرارياً لأجهزة الخرط </t>
  </si>
  <si>
    <t xml:space="preserve">تجفيف الخراطة / الطحانة (اساليب بسيطة) </t>
  </si>
  <si>
    <t>خردة مختلطة ، أفران التحريض ، مرشحات نسيجية</t>
  </si>
  <si>
    <t>اجهزة متطورة، مواد اضافية نظيفة،  أنظمة جيدة للتحكم بتلوث الهواء</t>
  </si>
  <si>
    <t>أسلوب تخفيض الحرارة</t>
  </si>
  <si>
    <t>إنتاج حراري لمعادن غير الحديدية (مثل النيكل Ni)</t>
  </si>
  <si>
    <t>خردة ملوثة، أنظمة بسيطة للتحكم بتلوث الهواء او منعدمة</t>
  </si>
  <si>
    <t>مصانع تفتيت المعادن</t>
  </si>
  <si>
    <t>الاسترجاع الحراري للأسلاك و تدوير الكترونيكي</t>
  </si>
  <si>
    <t xml:space="preserve">حرق الأسلاك في الهواء الطلق </t>
  </si>
  <si>
    <t xml:space="preserve">فرن أساسي مع احتراق بعدي ، غسيل  </t>
  </si>
  <si>
    <t>حرق محركات كهربائية ، مكابح الخ، احتراق بعدي</t>
  </si>
  <si>
    <t xml:space="preserve">محطات انتاج الطاقة مع استعمال الوقود الأحفوري </t>
  </si>
  <si>
    <t>الوقود الأحفوري / غلاية مع حرق مشترك للنفايات</t>
  </si>
  <si>
    <t>غلاية بالفحم</t>
  </si>
  <si>
    <t>غلاية بالجفت</t>
  </si>
  <si>
    <t>غلاية بالوقود الثقيل</t>
  </si>
  <si>
    <t>محطات انتاج الطاقة مستعملة للزيت الحجري</t>
  </si>
  <si>
    <t>غلاية بالوقود الخفيف / الغاز الطبيعي</t>
  </si>
  <si>
    <t>محطات انتاج الطاقة مع استعمال الكتلة الحيوية</t>
  </si>
  <si>
    <t>غلاية بمزيج من الكتلة الحيوية</t>
  </si>
  <si>
    <t>غلاية بخشب نظيف</t>
  </si>
  <si>
    <t>غلاية بالقش</t>
  </si>
  <si>
    <t>غلاية ببقايا قصب السكر، قش الأرز، الخ</t>
  </si>
  <si>
    <t>حرق غاز المطامر</t>
  </si>
  <si>
    <t>غلاية بالغاز الحيوي / مطمرة، محركات / توربينات و الشعلات</t>
  </si>
  <si>
    <t>التدفئة المنزلية و الطهي - الكتلة الحيوية</t>
  </si>
  <si>
    <t>موقد حرق الأخشاب الملوثة / الكتلة الحيوية</t>
  </si>
  <si>
    <t>موقد حرق الخشب الاخضر / الكتلة الحيوية</t>
  </si>
  <si>
    <t>موقد حرق القش</t>
  </si>
  <si>
    <t>موقد حرق فحم الخشب</t>
  </si>
  <si>
    <t xml:space="preserve">موقد جد بسيط (3 حجارة او خشب اخضر) </t>
  </si>
  <si>
    <t xml:space="preserve">موقد بسيط (خشب اخضر) </t>
  </si>
  <si>
    <t xml:space="preserve">مواقد مستعملة للجفت </t>
  </si>
  <si>
    <t>مواقد مستعملة للنفط</t>
  </si>
  <si>
    <t>مواقد مستعملة للغاز الطبيعي او غاز النفط المُسال</t>
  </si>
  <si>
    <t xml:space="preserve">مواقد مستعملة للفحم / الكوك </t>
  </si>
  <si>
    <t>أفرانات الإسمنت</t>
  </si>
  <si>
    <t>أفرانات رطبة، درجة حرارة مرشحات الكتروستاتية / مرشحات نسيجية من 200 الى 300 درجة مئوية</t>
  </si>
  <si>
    <t>الجير</t>
  </si>
  <si>
    <t>سيكلونات / بدون تحكم بإصدار الغبار، وقود رديء أو ملوث</t>
  </si>
  <si>
    <t>تقليص جيد للغبار</t>
  </si>
  <si>
    <t>الطوب</t>
  </si>
  <si>
    <t>الزجاج</t>
  </si>
  <si>
    <t>السيراميك</t>
  </si>
  <si>
    <t>تقليص منعدم للانبعاتات و استعمال محروقات ملوثة</t>
  </si>
  <si>
    <t>وحدة مزج الإسفلت بدون غسيل الغازات</t>
  </si>
  <si>
    <t xml:space="preserve">وحدة مزج الإسفلت مع مرشحات نسيجية ، غسيل </t>
  </si>
  <si>
    <t>معالجة نفط الزيوت الحجرية</t>
  </si>
  <si>
    <t>التحلل الحراري لنفط الزيوت الحجرية</t>
  </si>
  <si>
    <t>محروق مع الرصاص</t>
  </si>
  <si>
    <t>محروق مع الرصاص و بدون حفاز (وسيط)</t>
  </si>
  <si>
    <t>محروق مع الرصاص و مع حفاز (وسيط)</t>
  </si>
  <si>
    <t>المحركات العاملة بمحروقات ثقيلة</t>
  </si>
  <si>
    <t>* بفرض أن الاستهلاك يساوي المبيعات</t>
  </si>
  <si>
    <t>بنزين</t>
  </si>
  <si>
    <t>الديزل</t>
  </si>
  <si>
    <t>عَمَلِيَّات الإحتِراق  الغير متحكم فيها</t>
  </si>
  <si>
    <t>حرق الكتلة الحيوية</t>
  </si>
  <si>
    <t xml:space="preserve">حرائق الغابات </t>
  </si>
  <si>
    <t xml:space="preserve">حرق البقايا الزراعية في حقل الحبوب و حقول قش اخرى، متأثرة، ظروف سيئة للاحتراق </t>
  </si>
  <si>
    <t>حرق البقايا الزراعية في حقل الحبوب و حقول قش اخرى، غير متأثرة</t>
  </si>
  <si>
    <t>حرق قصب السكر</t>
  </si>
  <si>
    <t>حرائق المعشبات و السفانا</t>
  </si>
  <si>
    <t>حرق النفايات و حرائق عرضية</t>
  </si>
  <si>
    <t>حرائق في مطامرالنفايات (مضغوطة، حاملة لكمية عالية من الكربون العضوي)</t>
  </si>
  <si>
    <t>حرائق عرضية في المنازل و المصانع</t>
  </si>
  <si>
    <t>حرائق عرضية في المركبات (لكل مركبة)</t>
  </si>
  <si>
    <t>حرق الخشب في الهواء الطلق (تعمير/هدم)</t>
  </si>
  <si>
    <t>إنتاج و استعمال المواد الكيميائية و بضائع الاستهلاك</t>
  </si>
  <si>
    <t>مصنع الورق و عجينة الورق *</t>
  </si>
  <si>
    <t>غلايات (لكل طن من العجينة)</t>
  </si>
  <si>
    <t>النفايات السائلة المائية و المنتجات</t>
  </si>
  <si>
    <r>
      <t>اسلوب كرافت ، غاز الكلور (Cl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)، ألياف غير-خشبية ، متأثرة</t>
    </r>
  </si>
  <si>
    <r>
      <t>اسلوب كرافت ، تكنولوجيا قديمة (Cl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</si>
  <si>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t>اسلوب كرافت ، تكنولوجيا مختلطة</t>
  </si>
  <si>
    <r>
      <t>اسلوب كرافت  ، تكنولوجيا حديثة  (ClO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</si>
  <si>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t>عجينة الورق سلفيت/ اوراق ، تكنولوجيا قديمة</t>
  </si>
  <si>
    <r>
      <t>اوراق السلفيت، تكنولوجيا حديثة (ClO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, اجماليا بدون كلور)</t>
    </r>
  </si>
  <si>
    <t xml:space="preserve">عجينة بالاساليب الحرارية الميكانيكية </t>
  </si>
  <si>
    <t>الاوراق المعاد تدويرها من نفايات الاوراق الملوثة</t>
  </si>
  <si>
    <t>عجينة الورق المعاد تدويرها / اوراق من اوراق حديثة</t>
  </si>
  <si>
    <t xml:space="preserve"> ثنائي الفينيل متعدد الكلور ( PCB)</t>
  </si>
  <si>
    <t>كلورة منخفضة مثل:  Clophen A30, Aroclor 1242</t>
  </si>
  <si>
    <t>كلورة متوسطة  مثل : Clophen A50, Aroclor 1254</t>
  </si>
  <si>
    <t>كلورة متوسطة  مثل :  Clophen A40, Aroclor 1248</t>
  </si>
  <si>
    <t>كلورة عالية مثل: Clophen A60, Aroclor 1260</t>
  </si>
  <si>
    <t>مصانع الجلد</t>
  </si>
  <si>
    <t>مصنع الورق و عجينة الورق</t>
  </si>
  <si>
    <t xml:space="preserve">النفايات السائلة المائية </t>
  </si>
  <si>
    <t>الاوراق المعاد تدويرها من نفايات الاوراق الملوثة*</t>
  </si>
  <si>
    <t>النفايات السائلة</t>
  </si>
  <si>
    <t>باللتر للماء</t>
  </si>
  <si>
    <t xml:space="preserve">بالطن للحمآة </t>
  </si>
  <si>
    <t>طرق الانبعاثات المحتملة</t>
  </si>
  <si>
    <t>تقدير الانبعاثات السنوية لمصانع الورق و عجينة الورق مع استعمال التراكيز في الماء و في البقايا</t>
  </si>
  <si>
    <t>محرق الجثث</t>
  </si>
  <si>
    <t xml:space="preserve">أوراش التدخين </t>
  </si>
  <si>
    <t>وقود نظيف ، بدون احتراق بعدي</t>
  </si>
  <si>
    <t>وقود نظيف ، بوجود احتراق بعدي</t>
  </si>
  <si>
    <t>دخان التبغ</t>
  </si>
  <si>
    <t>التخلص في المياه السطحية</t>
  </si>
  <si>
    <t>التخلص من الزيوت المستعملة</t>
  </si>
  <si>
    <t>نسبة الكلور منخفضة مثل:  Clophen A30, Aroclor 1242</t>
  </si>
  <si>
    <t>نسبة الكلور متوسطة  مثل :  Clophen A40, Aroclor 1248</t>
  </si>
  <si>
    <t>نسبة الكلور متوسطة  مثل : Clophen A50, Aroclor 1254</t>
  </si>
  <si>
    <t>نسبة الكلور عالية مثل: Clophen A60, Aroclor 1260</t>
  </si>
  <si>
    <t xml:space="preserve">بوجد ارتشاح </t>
  </si>
  <si>
    <t xml:space="preserve">     مع تفريق الحمأة</t>
  </si>
  <si>
    <t xml:space="preserve">     بدون تفريق الحمأة</t>
  </si>
  <si>
    <t>TJ/a</t>
  </si>
  <si>
    <t>تيراجول/عام</t>
  </si>
  <si>
    <r>
      <t xml:space="preserve">طرق الانبعاثات المحتملة </t>
    </r>
    <r>
      <rPr>
        <b/>
        <sz val="10"/>
        <rFont val="Times New Roman"/>
        <family val="1"/>
      </rPr>
      <t>(µg TEQ/t)</t>
    </r>
  </si>
  <si>
    <t>تقليص منعدم للانبعاتات و استعمال محروقات غير ملوثة، تقليص الانبعاتات واستعمال اي نوع من المحروقات، تقليص منعدم للانبعاتات لكن اسلوب مراقب</t>
  </si>
  <si>
    <r>
      <t>طرق الانبعاثات المحتملة</t>
    </r>
    <r>
      <rPr>
        <b/>
        <sz val="10"/>
        <rFont val="Times New Roman"/>
        <family val="1"/>
      </rPr>
      <t xml:space="preserve"> (µg TEQ/t)</t>
    </r>
  </si>
  <si>
    <r>
      <t xml:space="preserve"> (</t>
    </r>
    <r>
      <rPr>
        <b/>
        <sz val="10"/>
        <rFont val="Times New Roman"/>
        <family val="1"/>
      </rPr>
      <t>µg TEQ</t>
    </r>
    <r>
      <rPr>
        <b/>
        <sz val="11"/>
        <rFont val="Times New Roman"/>
        <family val="1"/>
      </rPr>
      <t>/طن حمآة)</t>
    </r>
  </si>
  <si>
    <r>
      <t xml:space="preserve"> (</t>
    </r>
    <r>
      <rPr>
        <b/>
        <sz val="10"/>
        <rFont val="Times New Roman"/>
        <family val="1"/>
      </rPr>
      <t>pg TEQ</t>
    </r>
    <r>
      <rPr>
        <b/>
        <sz val="11"/>
        <rFont val="Times New Roman"/>
        <family val="1"/>
      </rPr>
      <t>/لتر ماء)</t>
    </r>
  </si>
  <si>
    <t xml:space="preserve">(t) طن </t>
  </si>
  <si>
    <r>
      <rPr>
        <b/>
        <sz val="10"/>
        <rFont val="Times New Roman"/>
        <family val="1"/>
      </rPr>
      <t>g TEQ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الكميات التي تم تحديدها </t>
    </r>
  </si>
  <si>
    <t xml:space="preserve">رماد ناتج </t>
  </si>
  <si>
    <t>المرجو ادخال كتلة الرماد هنا :</t>
  </si>
  <si>
    <t>µg TEQ/kg من الرماد</t>
  </si>
  <si>
    <t>تمت مراجعة ملف Excel في دجنبر 2012.</t>
  </si>
  <si>
    <t>التعديلات والتغييرات ومعلومات جديدة مكتوبة باللون الأحمر.</t>
  </si>
  <si>
    <t>خردة نظيفة / حديد أصلي أو خردة قذرة، احتراق بعدي للدخاخين، مرشحات نسيجية</t>
  </si>
  <si>
    <t>خردة نظيفة / حديد أصلي او خردة قذرة ، أفران EAF مجهزة بنظام التحكم بتلوث الهواء و مصممة لانبعاتات منخفضة للديوكسينات/الفيورانات، أفران بالاوكسجين</t>
  </si>
  <si>
    <t xml:space="preserve"> مصانع الألمنيوم الأولي</t>
  </si>
  <si>
    <t>أسلوب مثالي لإزالة الديوكسين / الفيوران</t>
  </si>
  <si>
    <t xml:space="preserve"> انتاج الرصاص من خردة تحتوي على PVC</t>
  </si>
  <si>
    <r>
      <t xml:space="preserve"> انتاج الرصاص من خردة خالية من PVC / Cl</t>
    </r>
    <r>
      <rPr>
        <vertAlign val="subscript"/>
        <sz val="11"/>
        <color indexed="10"/>
        <rFont val="Times New Roman"/>
        <family val="1"/>
      </rPr>
      <t>2</t>
    </r>
    <r>
      <rPr>
        <sz val="11"/>
        <color indexed="10"/>
        <rFont val="Times New Roman"/>
        <family val="1"/>
      </rPr>
      <t>، تحكم ضعيف بتلوث الهواء</t>
    </r>
  </si>
  <si>
    <r>
      <t>انتاج الرصاص من خردة خالية من PVC / Cl</t>
    </r>
    <r>
      <rPr>
        <vertAlign val="subscript"/>
        <sz val="11"/>
        <color indexed="10"/>
        <rFont val="Times New Roman"/>
        <family val="1"/>
      </rPr>
      <t>2</t>
    </r>
    <r>
      <rPr>
        <sz val="11"/>
        <color indexed="10"/>
        <rFont val="Times New Roman"/>
        <family val="1"/>
      </rPr>
      <t xml:space="preserve"> في أفران حديثة مع  نظام التحكم بتلوث الهواء و غسيل الغازات</t>
    </r>
  </si>
  <si>
    <t>قوالب حارة/أفران دوّارة، تحكم أساسي*</t>
  </si>
  <si>
    <t>تحكم شامل*</t>
  </si>
  <si>
    <r>
      <t>معالجة حرارية ل  MgO/C  باستخدام الكلور</t>
    </r>
    <r>
      <rPr>
        <sz val="11"/>
        <color indexed="10"/>
        <rFont val="Times New Roman"/>
        <family val="1"/>
      </rPr>
      <t>، دون معالجة للنفايات السائلة، نظام التحكم بتلوث الهواء غير كاف</t>
    </r>
  </si>
  <si>
    <r>
      <t>معالجة حرارية ل  MgO/C  باستخدام الكلور</t>
    </r>
    <r>
      <rPr>
        <sz val="11"/>
        <color indexed="10"/>
        <rFont val="Times New Roman"/>
        <family val="1"/>
      </rPr>
      <t>، نظام كامل للتحكم بالتلوث</t>
    </r>
  </si>
  <si>
    <t>حرق بطاقات الكترونيكية في الهواء الطلق</t>
  </si>
  <si>
    <t>في بعض الحالات (مثل الأفران Waelz) يمكن لعوامل انبعاثات المخلفات ان تصل إلى 2000 ميكروغرام TEQ/طن من الزنك</t>
  </si>
  <si>
    <t>مواقد مستعملة لخليط من الفحم المكلور جيدا و النفايات و الكتلة الحيوية</t>
  </si>
  <si>
    <t>مواقد مستعملة للفحم و النفايات و الكتلة الحيوية</t>
  </si>
  <si>
    <t>أفرانات عمودية</t>
  </si>
  <si>
    <t xml:space="preserve">أفرانات رطبة قديمة، درجة حرارة مرشحات الكتروستاتية أكبر من 300 درجة مئوية </t>
  </si>
  <si>
    <t>أفرانات رطبة، درجة حرارة مرشحات الكتروستاتية / مرشحات نسيجية أصغر من 200 درجة مئوية وجميع أنواع الأفران الجافة مع تسخين مسبق / تكليس مسبق أصغر من 200 درجة مئوية</t>
  </si>
  <si>
    <t>الإيثانول مع حفاز (وسيط)</t>
  </si>
  <si>
    <t>محروق بدون رصاص</t>
  </si>
  <si>
    <t>الديزل العادي</t>
  </si>
  <si>
    <t xml:space="preserve">حرق غير مراقب للنفايات المنزلية </t>
  </si>
  <si>
    <t>2a</t>
  </si>
  <si>
    <t>2b</t>
  </si>
  <si>
    <t>2c</t>
  </si>
  <si>
    <t>1a</t>
  </si>
  <si>
    <t>1b</t>
  </si>
  <si>
    <t>3a</t>
  </si>
  <si>
    <t>3b</t>
  </si>
  <si>
    <t>PCP</t>
  </si>
  <si>
    <t>PCP-Na</t>
  </si>
  <si>
    <t>2,4,5-T</t>
  </si>
  <si>
    <t>2,4,6-trichlorophenol</t>
  </si>
  <si>
    <t>غلايات الاسترجاع بالسائل الأسود</t>
  </si>
  <si>
    <t>غلايات طاقية بالحمأة و/أو الكتلة الحيوية/لحاء</t>
  </si>
  <si>
    <t>غلايات طاقية بخشب مملح</t>
  </si>
  <si>
    <t>إنتاج الكلور العنصري (طن من ECU)</t>
  </si>
  <si>
    <t>انتاج الكلورالقلوي باستخدام أنودات الجرافيت</t>
  </si>
  <si>
    <t>انتاج الكلورالقلوي باستخدام الكترودات التيتانيوم</t>
  </si>
  <si>
    <t>تكنولوجيا ضعيفة</t>
  </si>
  <si>
    <t>تكنولوجيا متوسطة</t>
  </si>
  <si>
    <t>تكنولوجيا عالية</t>
  </si>
  <si>
    <t>المنتجات الكيميائية غير العضوية المكلورة</t>
  </si>
  <si>
    <t>المواد الكيميائية الأليفاتية المكلورة</t>
  </si>
  <si>
    <t>تكنولوجيا عالية*</t>
  </si>
  <si>
    <t>تكنولوجيا متوسطة ليست أحسن تكنولوجيا متاحة</t>
  </si>
  <si>
    <t>تكنولوجيا قديمة</t>
  </si>
  <si>
    <t>تكنولوجيا حديثة</t>
  </si>
  <si>
    <t>(PCNB) البينتاكلورونيتروبنزن</t>
  </si>
  <si>
    <t>تكنولوجيا عالية أحسن تكنولوجيا متاحة</t>
  </si>
  <si>
    <t>غرفة احتراق و تهوية EDC/VCM و EDC/VCM/PVC (للطن من VCM)</t>
  </si>
  <si>
    <t>حفاز مستعمل ل EDC/VCM و EDC/VCM/PVC الناتجة عن الوحدات المستعملة للكلورة المؤكسجة كحفاز بسرير ثابت (للطن من EDC)</t>
  </si>
  <si>
    <t>عمليات إنتاج  EDC/VCM و EDC/VCM/PVC (للطن من EDC)</t>
  </si>
  <si>
    <t>مع حفاز الكلورة المؤكسجة بسرير ثابت</t>
  </si>
  <si>
    <t>مع حفاز الكلورة المؤكسجة بسرير مميع</t>
  </si>
  <si>
    <t>4،1- ثنائي كلور البنزن</t>
  </si>
  <si>
    <t>خماسي كلور الفينول (PCP) و ملح صودي لخماسي كلور الفينول (PCP-Na)</t>
  </si>
  <si>
    <t>ثلاثي كلوروفينوكسي حمض الخل(2,4,5-T)ثلاثي كلور الفينول و (2,4,6-Trichlorophenol)</t>
  </si>
  <si>
    <t>(CNP) كلورونتروفن</t>
  </si>
  <si>
    <t xml:space="preserve"> و المشتقات(2,4-D)</t>
  </si>
  <si>
    <t>البارافينات المكلورة</t>
  </si>
  <si>
    <t>كلورة مباشرة للفينول</t>
  </si>
  <si>
    <t>كلورة الهيدروكينون مع الحد الأدنى من التنقية</t>
  </si>
  <si>
    <t>كلورة الهيدروكينون مع تنقية معتدلة</t>
  </si>
  <si>
    <t>كلورة الهيدروكينون مع تنقية متقدمة</t>
  </si>
  <si>
    <t>أصبغة الفثالوسيانين</t>
  </si>
  <si>
    <t>نحاس الفثالوسيانين</t>
  </si>
  <si>
    <t>أخضر الفثالوسيانين</t>
  </si>
  <si>
    <t>أصبغة دایوكسازین</t>
  </si>
  <si>
    <t>أزرق 106</t>
  </si>
  <si>
    <t>أزرق 108</t>
  </si>
  <si>
    <t>بارا-كلورانيل</t>
  </si>
  <si>
    <t>بنفسجي 23</t>
  </si>
  <si>
    <t>التريكلوسان</t>
  </si>
  <si>
    <t>TiCl4 وTiO2</t>
  </si>
  <si>
    <t>كابرولايكتام</t>
  </si>
  <si>
    <t>تكرير النفط</t>
  </si>
  <si>
    <t>(لكل تيراجول من الوقود المحروق)الشُعلات</t>
  </si>
  <si>
    <t>عمليات الإنتاج (لكل طن من النفط)</t>
  </si>
  <si>
    <t>وحدة إعادة التشكيل التحفيزي</t>
  </si>
  <si>
    <t>وحدة التفحيم</t>
  </si>
  <si>
    <t xml:space="preserve"> معالجة المياه العادمة على مستوى مصفاة النفط</t>
  </si>
  <si>
    <t>(لكل طن من النسيج) مصانع النسيج</t>
  </si>
  <si>
    <t>المواد الكيميائية و بضائع الاستهلاك</t>
  </si>
  <si>
    <t>مواد كيميائية أخرى مكلورة و غير مكلورة (لكل طن من المنتج)</t>
  </si>
  <si>
    <t>المواد الكيميائية الآروماتية المكلورة (لكل طن من المنتج)</t>
  </si>
  <si>
    <t xml:space="preserve"> PVC-فقط (للطن من منتج PVC)</t>
  </si>
  <si>
    <t>* انبعاثات المصانع من بقايا EDC/VCM و EDC/VCM/PVC و PVC-فقط باستعمال تكنولوجيا عالية (المواد الصلبة الناتجة عن معالجة المياه العادمة و/أو مواد الحفازة المستعملة) فقط اذا لم يتم حرق المواد الصلبة</t>
  </si>
  <si>
    <t>ثنائي كلور الإیثيلين = EDC، أحادي كلور الفينيل = VCM، بولي فينيل كلوراید = PVC</t>
  </si>
  <si>
    <t>المرجو إدخال كمية النفايات السائلة باللتر هنا</t>
  </si>
  <si>
    <t>المرجو إدخال كتلة البقايا بالطن هنا</t>
  </si>
  <si>
    <t>وقود جد ملوث (معالج بخماسي كلور الفينول PCP)</t>
  </si>
  <si>
    <t>وقود نظيف</t>
  </si>
  <si>
    <t>وقود معتدل التلوث</t>
  </si>
  <si>
    <t>بدون تحكم (بحرق الجثث)</t>
  </si>
  <si>
    <t>تحكم متوسط أو حرق في الهواء الطلق (بحرق الجثث)</t>
  </si>
  <si>
    <t>تحكم مثالي  (بحرق الجثث)</t>
  </si>
  <si>
    <t>وقود ملوث</t>
  </si>
  <si>
    <t>مطرح / مطمر النفايات</t>
  </si>
  <si>
    <t>مطارح</t>
  </si>
  <si>
    <t>مطارح،  مطمر النفايات و مطارح التعدين</t>
  </si>
  <si>
    <t>نفايات خطرة</t>
  </si>
  <si>
    <t>نفايات مختلطة</t>
  </si>
  <si>
    <t>نفايات منزلية</t>
  </si>
  <si>
    <t>الحمأة / معالجة الحمأة</t>
  </si>
  <si>
    <t>انبعاثات مختلطة منزلية و صناعية</t>
  </si>
  <si>
    <t>انبعاثات حضرية و صناعية</t>
  </si>
  <si>
    <t>انبعاثات منزلية</t>
  </si>
  <si>
    <t>مياه عادمة مختلطة منزلية و صناعية</t>
  </si>
  <si>
    <t>المياه العادمة الحضرية و الشبه حضرية</t>
  </si>
  <si>
    <t>المناطق القروية</t>
  </si>
  <si>
    <t>التسميد</t>
  </si>
  <si>
    <t>فرز النفايات العضوية من النفايات المختلطة</t>
  </si>
  <si>
    <t>سماد نظيف</t>
  </si>
  <si>
    <t>المرجو إدخال كمية النفايات السائلة بالمتر المكعب هنا</t>
  </si>
  <si>
    <t>x indicates need for site-specific evaluation</t>
  </si>
  <si>
    <t>m</t>
  </si>
  <si>
    <t>المواقع الملوثة والنقاط الساخنة</t>
  </si>
  <si>
    <t>إنتاج الكلور القلوي</t>
  </si>
  <si>
    <t>عملية لوبلان وإنتاج الكلور / التبييض</t>
  </si>
  <si>
    <t>مواقع إنتاج الكلوروفينول</t>
  </si>
  <si>
    <t>مواقع قديمة لإنتاج مواد كيميائية أخرى قابلة لاحتواء الديوكسين / الفيوران</t>
  </si>
  <si>
    <t>مواقع إنتاج المذيبات المكلورة وغيرها من "نفايات سداسي كلور البنزن"</t>
  </si>
  <si>
    <t xml:space="preserve"> ثنائي الفينيل متعدد الكلور (سابق) و إنتاج المواد / المعدات المحتوية على ثنائي الفينيل متعدد الكلور</t>
  </si>
  <si>
    <t>مواقع تطبيق الديوكسين / الفيوران المحتوية على المبيدات والمواد الكيميائية</t>
  </si>
  <si>
    <t>مواقع تصنيع و معالجة الخشب</t>
  </si>
  <si>
    <t>مصانع النسيج والجلد</t>
  </si>
  <si>
    <t>الإنتاج السابق لليندين، حيث تم إعادة تدوير أيسومرات نفايات سداسي كلورو حلقي الهكسان (HCH)</t>
  </si>
  <si>
    <t>لا بوجد ارتشاح</t>
  </si>
  <si>
    <t>استخدام الكلور لإنتاج المعادن والمواد الكيميائية غير العضوية</t>
  </si>
  <si>
    <t>استخدام ثنائي الفينيل متعدد الكلور</t>
  </si>
  <si>
    <t>محارق النفايات</t>
  </si>
  <si>
    <t>الصناعات المعدنية</t>
  </si>
  <si>
    <t>حوادث الحريق</t>
  </si>
  <si>
    <t>تجريف الرواسب والسهول الفيضية الملوثة</t>
  </si>
  <si>
    <t>طمر النفايات/البقايا الناتجة عن المجموعات من 1 - 9</t>
  </si>
  <si>
    <t>مواقع استخراج الكاؤُلين أو غضار الخزف</t>
  </si>
  <si>
    <t xml:space="preserve">اجمالي الانبعاثات </t>
  </si>
  <si>
    <t>الديزل الحيوي</t>
  </si>
  <si>
    <t>السيجار (لكل مليون بند)</t>
  </si>
  <si>
    <t>السجائر (لكل مليون بند)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</si>
</sst>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H&quot;;\-#,##0\ &quot;DH&quot;"/>
    <numFmt numFmtId="173" formatCode="#,##0\ &quot;DH&quot;;[Red]\-#,##0\ &quot;DH&quot;"/>
    <numFmt numFmtId="174" formatCode="#,##0.00\ &quot;DH&quot;;\-#,##0.00\ &quot;DH&quot;"/>
    <numFmt numFmtId="175" formatCode="#,##0.00\ &quot;DH&quot;;[Red]\-#,##0.00\ &quot;DH&quot;"/>
    <numFmt numFmtId="176" formatCode="_-* #,##0\ &quot;DH&quot;_-;\-* #,##0\ &quot;DH&quot;_-;_-* &quot;-&quot;\ &quot;DH&quot;_-;_-@_-"/>
    <numFmt numFmtId="177" formatCode="_-* #,##0\ _D_H_-;\-* #,##0\ _D_H_-;_-* &quot;-&quot;\ _D_H_-;_-@_-"/>
    <numFmt numFmtId="178" formatCode="_-* #,##0.00\ &quot;DH&quot;_-;\-* #,##0.00\ &quot;DH&quot;_-;_-* &quot;-&quot;??\ &quot;DH&quot;_-;_-@_-"/>
    <numFmt numFmtId="179" formatCode="_-* #,##0.00\ _D_H_-;\-* #,##0.00\ _D_H_-;_-* &quot;-&quot;??\ _D_H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* #,##0_-;_-* #,##0\-;_-* &quot;-&quot;_-;_-@_-"/>
    <numFmt numFmtId="186" formatCode="_-&quot;ر.س.&quot;\ * #,##0.00_-;_-&quot;ر.س.&quot;\ * #,##0.00\-;_-&quot;ر.س.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0.000"/>
    <numFmt numFmtId="205" formatCode="0.0"/>
    <numFmt numFmtId="206" formatCode="0.000000"/>
    <numFmt numFmtId="207" formatCode="0.00000"/>
    <numFmt numFmtId="208" formatCode="0.0000"/>
    <numFmt numFmtId="209" formatCode="0.0000000"/>
    <numFmt numFmtId="210" formatCode="#,##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&quot;نعم&quot;\,\ &quot;نعم&quot;\,\ &quot;لا&quot;"/>
    <numFmt numFmtId="215" formatCode="&quot;تشغيل&quot;\,\ &quot;تشغيل&quot;\,\ &quot;إيقاف تشغيل&quot;"/>
    <numFmt numFmtId="216" formatCode="[$€-2]\ #,##0.00_);[Red]\([$€-2]\ #,##0.00\)"/>
    <numFmt numFmtId="217" formatCode="[$-40C]dddd\ d\ mmmm\ yyyy"/>
    <numFmt numFmtId="218" formatCode="#,##0.000"/>
    <numFmt numFmtId="219" formatCode="#,##0.0000"/>
  </numFmts>
  <fonts count="82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vertAlign val="subscript"/>
      <sz val="12"/>
      <name val="Times New Roman"/>
      <family val="1"/>
    </font>
    <font>
      <sz val="11"/>
      <color indexed="10"/>
      <name val="Times New Roman"/>
      <family val="1"/>
    </font>
    <font>
      <i/>
      <sz val="10"/>
      <color indexed="53"/>
      <name val="Times New Roman"/>
      <family val="1"/>
    </font>
    <font>
      <b/>
      <sz val="10"/>
      <color indexed="17"/>
      <name val="Times New Roman"/>
      <family val="1"/>
    </font>
    <font>
      <vertAlign val="subscript"/>
      <sz val="11"/>
      <color indexed="10"/>
      <name val="Times New Roman"/>
      <family val="1"/>
    </font>
    <font>
      <i/>
      <sz val="10"/>
      <color indexed="52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0"/>
      <color indexed="49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0000CC"/>
      <name val="Times New Roman"/>
      <family val="1"/>
    </font>
    <font>
      <i/>
      <sz val="10"/>
      <color theme="9" tint="-0.24997000396251678"/>
      <name val="Times New Roman"/>
      <family val="1"/>
    </font>
    <font>
      <sz val="12"/>
      <color rgb="FFFF0000"/>
      <name val="Times New Roman"/>
      <family val="1"/>
    </font>
    <font>
      <b/>
      <i/>
      <sz val="10"/>
      <color theme="8" tint="-0.24997000396251678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25" xfId="0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34" borderId="30" xfId="0" applyFill="1" applyBorder="1" applyAlignment="1">
      <alignment vertical="top"/>
    </xf>
    <xf numFmtId="0" fontId="1" fillId="33" borderId="3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/>
    </xf>
    <xf numFmtId="0" fontId="1" fillId="33" borderId="31" xfId="0" applyFont="1" applyFill="1" applyBorder="1" applyAlignment="1">
      <alignment vertical="top"/>
    </xf>
    <xf numFmtId="0" fontId="1" fillId="33" borderId="32" xfId="0" applyFont="1" applyFill="1" applyBorder="1" applyAlignment="1">
      <alignment vertical="top"/>
    </xf>
    <xf numFmtId="0" fontId="1" fillId="33" borderId="11" xfId="0" applyFon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1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33" borderId="32" xfId="0" applyFont="1" applyFill="1" applyBorder="1" applyAlignment="1">
      <alignment/>
    </xf>
    <xf numFmtId="2" fontId="0" fillId="0" borderId="17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1" fillId="0" borderId="33" xfId="0" applyFont="1" applyBorder="1" applyAlignment="1">
      <alignment/>
    </xf>
    <xf numFmtId="3" fontId="0" fillId="34" borderId="30" xfId="0" applyNumberFormat="1" applyFill="1" applyBorder="1" applyAlignment="1">
      <alignment vertical="top"/>
    </xf>
    <xf numFmtId="3" fontId="1" fillId="34" borderId="34" xfId="0" applyNumberFormat="1" applyFont="1" applyFill="1" applyBorder="1" applyAlignment="1">
      <alignment/>
    </xf>
    <xf numFmtId="3" fontId="1" fillId="34" borderId="34" xfId="0" applyNumberFormat="1" applyFont="1" applyFill="1" applyBorder="1" applyAlignment="1">
      <alignment vertical="top"/>
    </xf>
    <xf numFmtId="3" fontId="1" fillId="33" borderId="35" xfId="0" applyNumberFormat="1" applyFont="1" applyFill="1" applyBorder="1" applyAlignment="1">
      <alignment/>
    </xf>
    <xf numFmtId="3" fontId="0" fillId="34" borderId="34" xfId="0" applyNumberFormat="1" applyFill="1" applyBorder="1" applyAlignment="1">
      <alignment vertical="top"/>
    </xf>
    <xf numFmtId="3" fontId="0" fillId="34" borderId="34" xfId="0" applyNumberFormat="1" applyFill="1" applyBorder="1" applyAlignment="1">
      <alignment/>
    </xf>
    <xf numFmtId="3" fontId="0" fillId="34" borderId="30" xfId="0" applyNumberFormat="1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0" fillId="34" borderId="36" xfId="0" applyNumberFormat="1" applyFont="1" applyFill="1" applyBorder="1" applyAlignment="1">
      <alignment/>
    </xf>
    <xf numFmtId="3" fontId="0" fillId="34" borderId="34" xfId="0" applyNumberFormat="1" applyFont="1" applyFill="1" applyBorder="1" applyAlignment="1">
      <alignment vertical="top" wrapText="1"/>
    </xf>
    <xf numFmtId="3" fontId="0" fillId="34" borderId="34" xfId="0" applyNumberFormat="1" applyFont="1" applyFill="1" applyBorder="1" applyAlignment="1">
      <alignment vertical="top"/>
    </xf>
    <xf numFmtId="3" fontId="0" fillId="34" borderId="30" xfId="0" applyNumberFormat="1" applyFont="1" applyFill="1" applyBorder="1" applyAlignment="1">
      <alignment vertical="top"/>
    </xf>
    <xf numFmtId="3" fontId="0" fillId="34" borderId="36" xfId="0" applyNumberFormat="1" applyFont="1" applyFill="1" applyBorder="1" applyAlignment="1">
      <alignment vertical="top"/>
    </xf>
    <xf numFmtId="3" fontId="1" fillId="33" borderId="36" xfId="0" applyNumberFormat="1" applyFont="1" applyFill="1" applyBorder="1" applyAlignment="1">
      <alignment vertical="top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3" fontId="0" fillId="34" borderId="34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horizontal="center" wrapText="1"/>
    </xf>
    <xf numFmtId="3" fontId="0" fillId="34" borderId="30" xfId="0" applyNumberForma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3" fontId="1" fillId="34" borderId="34" xfId="0" applyNumberFormat="1" applyFont="1" applyFill="1" applyBorder="1" applyAlignment="1">
      <alignment wrapText="1"/>
    </xf>
    <xf numFmtId="3" fontId="0" fillId="34" borderId="34" xfId="0" applyNumberFormat="1" applyFont="1" applyFill="1" applyBorder="1" applyAlignment="1">
      <alignment wrapText="1"/>
    </xf>
    <xf numFmtId="3" fontId="0" fillId="34" borderId="30" xfId="0" applyNumberFormat="1" applyFont="1" applyFill="1" applyBorder="1" applyAlignment="1">
      <alignment wrapText="1"/>
    </xf>
    <xf numFmtId="0" fontId="1" fillId="0" borderId="21" xfId="0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 wrapText="1"/>
    </xf>
    <xf numFmtId="3" fontId="1" fillId="34" borderId="34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0" fillId="34" borderId="34" xfId="0" applyNumberFormat="1" applyFill="1" applyBorder="1" applyAlignment="1">
      <alignment vertical="top" wrapText="1"/>
    </xf>
    <xf numFmtId="3" fontId="0" fillId="34" borderId="30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34" borderId="36" xfId="0" applyNumberFormat="1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34" borderId="3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34" borderId="30" xfId="0" applyNumberFormat="1" applyFill="1" applyBorder="1" applyAlignment="1">
      <alignment vertical="center"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34" borderId="34" xfId="0" applyNumberFormat="1" applyFont="1" applyFill="1" applyBorder="1" applyAlignment="1">
      <alignment vertical="center"/>
    </xf>
    <xf numFmtId="3" fontId="0" fillId="34" borderId="30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34" borderId="36" xfId="0" applyNumberForma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3" fontId="0" fillId="34" borderId="30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34" borderId="34" xfId="0" applyNumberFormat="1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3" fontId="0" fillId="34" borderId="34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readingOrder="2"/>
    </xf>
    <xf numFmtId="0" fontId="8" fillId="0" borderId="17" xfId="0" applyFont="1" applyBorder="1" applyAlignment="1">
      <alignment vertical="top"/>
    </xf>
    <xf numFmtId="0" fontId="10" fillId="33" borderId="28" xfId="0" applyFont="1" applyFill="1" applyBorder="1" applyAlignment="1">
      <alignment/>
    </xf>
    <xf numFmtId="0" fontId="11" fillId="0" borderId="12" xfId="0" applyFont="1" applyBorder="1" applyAlignment="1">
      <alignment horizontal="center" vertical="top"/>
    </xf>
    <xf numFmtId="0" fontId="11" fillId="0" borderId="41" xfId="0" applyFont="1" applyBorder="1" applyAlignment="1">
      <alignment horizontal="center"/>
    </xf>
    <xf numFmtId="0" fontId="11" fillId="0" borderId="11" xfId="0" applyFont="1" applyBorder="1" applyAlignment="1">
      <alignment vertical="top"/>
    </xf>
    <xf numFmtId="0" fontId="9" fillId="0" borderId="4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9" xfId="0" applyFont="1" applyBorder="1" applyAlignment="1">
      <alignment/>
    </xf>
    <xf numFmtId="0" fontId="8" fillId="0" borderId="42" xfId="0" applyFont="1" applyBorder="1" applyAlignment="1">
      <alignment/>
    </xf>
    <xf numFmtId="0" fontId="11" fillId="0" borderId="32" xfId="0" applyFont="1" applyBorder="1" applyAlignment="1">
      <alignment horizontal="center" vertical="top"/>
    </xf>
    <xf numFmtId="0" fontId="9" fillId="0" borderId="23" xfId="0" applyFont="1" applyBorder="1" applyAlignment="1">
      <alignment/>
    </xf>
    <xf numFmtId="0" fontId="9" fillId="0" borderId="13" xfId="0" applyFont="1" applyBorder="1" applyAlignment="1">
      <alignment/>
    </xf>
    <xf numFmtId="0" fontId="16" fillId="0" borderId="0" xfId="0" applyFont="1" applyAlignment="1">
      <alignment/>
    </xf>
    <xf numFmtId="0" fontId="8" fillId="33" borderId="31" xfId="0" applyFont="1" applyFill="1" applyBorder="1" applyAlignment="1">
      <alignment/>
    </xf>
    <xf numFmtId="0" fontId="9" fillId="0" borderId="22" xfId="0" applyFont="1" applyBorder="1" applyAlignment="1">
      <alignment/>
    </xf>
    <xf numFmtId="0" fontId="1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8" fillId="33" borderId="28" xfId="0" applyFont="1" applyFill="1" applyBorder="1" applyAlignment="1">
      <alignment vertical="top"/>
    </xf>
    <xf numFmtId="0" fontId="8" fillId="0" borderId="42" xfId="0" applyFont="1" applyBorder="1" applyAlignment="1">
      <alignment vertical="top"/>
    </xf>
    <xf numFmtId="0" fontId="0" fillId="0" borderId="25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3" xfId="0" applyFont="1" applyBorder="1" applyAlignment="1">
      <alignment horizontal="center"/>
    </xf>
    <xf numFmtId="0" fontId="12" fillId="0" borderId="13" xfId="0" applyFont="1" applyBorder="1" applyAlignment="1">
      <alignment/>
    </xf>
    <xf numFmtId="3" fontId="0" fillId="34" borderId="3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0" fillId="0" borderId="19" xfId="0" applyNumberFormat="1" applyFill="1" applyBorder="1" applyAlignment="1">
      <alignment/>
    </xf>
    <xf numFmtId="210" fontId="0" fillId="0" borderId="16" xfId="0" applyNumberForma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3" fontId="0" fillId="34" borderId="3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16" fillId="0" borderId="19" xfId="0" applyFont="1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9" xfId="0" applyBorder="1" applyAlignment="1">
      <alignment horizontal="center" vertical="top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17" xfId="0" applyFont="1" applyBorder="1" applyAlignment="1">
      <alignment horizontal="right"/>
    </xf>
    <xf numFmtId="0" fontId="12" fillId="35" borderId="45" xfId="0" applyFont="1" applyFill="1" applyBorder="1" applyAlignment="1">
      <alignment/>
    </xf>
    <xf numFmtId="0" fontId="71" fillId="0" borderId="19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8" fillId="0" borderId="46" xfId="0" applyFont="1" applyBorder="1" applyAlignment="1">
      <alignment horizontal="right" vertical="top" wrapText="1" readingOrder="2"/>
    </xf>
    <xf numFmtId="0" fontId="8" fillId="0" borderId="47" xfId="0" applyFont="1" applyBorder="1" applyAlignment="1">
      <alignment horizontal="right" vertical="top" wrapText="1" readingOrder="2"/>
    </xf>
    <xf numFmtId="0" fontId="8" fillId="0" borderId="48" xfId="0" applyFont="1" applyBorder="1" applyAlignment="1">
      <alignment horizontal="right" vertical="top" wrapText="1" readingOrder="2"/>
    </xf>
    <xf numFmtId="0" fontId="0" fillId="0" borderId="49" xfId="0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3" fontId="1" fillId="34" borderId="5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73" fillId="0" borderId="13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13" xfId="0" applyFont="1" applyBorder="1" applyAlignment="1">
      <alignment vertical="center"/>
    </xf>
    <xf numFmtId="0" fontId="73" fillId="0" borderId="19" xfId="0" applyFont="1" applyFill="1" applyBorder="1" applyAlignment="1">
      <alignment/>
    </xf>
    <xf numFmtId="3" fontId="73" fillId="0" borderId="16" xfId="0" applyNumberFormat="1" applyFont="1" applyBorder="1" applyAlignment="1">
      <alignment/>
    </xf>
    <xf numFmtId="3" fontId="73" fillId="0" borderId="13" xfId="0" applyNumberFormat="1" applyFont="1" applyFill="1" applyBorder="1" applyAlignment="1">
      <alignment wrapText="1"/>
    </xf>
    <xf numFmtId="3" fontId="73" fillId="0" borderId="0" xfId="0" applyNumberFormat="1" applyFont="1" applyFill="1" applyBorder="1" applyAlignment="1">
      <alignment vertical="center" wrapText="1"/>
    </xf>
    <xf numFmtId="3" fontId="73" fillId="0" borderId="13" xfId="0" applyNumberFormat="1" applyFont="1" applyFill="1" applyBorder="1" applyAlignment="1">
      <alignment vertical="center" wrapText="1"/>
    </xf>
    <xf numFmtId="0" fontId="73" fillId="0" borderId="16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16" xfId="0" applyFont="1" applyBorder="1" applyAlignment="1">
      <alignment vertical="center"/>
    </xf>
    <xf numFmtId="0" fontId="73" fillId="0" borderId="13" xfId="0" applyFont="1" applyFill="1" applyBorder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44" xfId="0" applyBorder="1" applyAlignment="1">
      <alignment wrapText="1"/>
    </xf>
    <xf numFmtId="49" fontId="1" fillId="33" borderId="51" xfId="0" applyNumberFormat="1" applyFont="1" applyFill="1" applyBorder="1" applyAlignment="1">
      <alignment horizontal="right"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0" fontId="74" fillId="35" borderId="53" xfId="0" applyFont="1" applyFill="1" applyBorder="1" applyAlignment="1">
      <alignment wrapText="1"/>
    </xf>
    <xf numFmtId="0" fontId="9" fillId="0" borderId="52" xfId="0" applyFont="1" applyBorder="1" applyAlignment="1">
      <alignment horizontal="center" vertical="center" readingOrder="2"/>
    </xf>
    <xf numFmtId="218" fontId="0" fillId="0" borderId="19" xfId="0" applyNumberFormat="1" applyBorder="1" applyAlignment="1">
      <alignment readingOrder="2"/>
    </xf>
    <xf numFmtId="218" fontId="0" fillId="0" borderId="40" xfId="0" applyNumberFormat="1" applyBorder="1" applyAlignment="1">
      <alignment readingOrder="2"/>
    </xf>
    <xf numFmtId="218" fontId="0" fillId="0" borderId="52" xfId="0" applyNumberFormat="1" applyBorder="1" applyAlignment="1">
      <alignment readingOrder="2"/>
    </xf>
    <xf numFmtId="218" fontId="1" fillId="33" borderId="41" xfId="0" applyNumberFormat="1" applyFont="1" applyFill="1" applyBorder="1" applyAlignment="1">
      <alignment readingOrder="2"/>
    </xf>
    <xf numFmtId="0" fontId="17" fillId="0" borderId="17" xfId="0" applyFont="1" applyBorder="1" applyAlignment="1">
      <alignment horizontal="right" vertical="top" wrapText="1" readingOrder="2"/>
    </xf>
    <xf numFmtId="0" fontId="17" fillId="0" borderId="33" xfId="0" applyFont="1" applyBorder="1" applyAlignment="1">
      <alignment horizontal="right" vertical="top" wrapText="1" readingOrder="2"/>
    </xf>
    <xf numFmtId="0" fontId="7" fillId="0" borderId="33" xfId="0" applyFont="1" applyBorder="1" applyAlignment="1">
      <alignment horizontal="right" vertical="top" wrapText="1" readingOrder="2"/>
    </xf>
    <xf numFmtId="0" fontId="17" fillId="0" borderId="54" xfId="0" applyFont="1" applyBorder="1" applyAlignment="1">
      <alignment horizontal="right" vertical="top" wrapText="1" readingOrder="2"/>
    </xf>
    <xf numFmtId="0" fontId="8" fillId="33" borderId="12" xfId="0" applyFont="1" applyFill="1" applyBorder="1" applyAlignment="1">
      <alignment readingOrder="2"/>
    </xf>
    <xf numFmtId="0" fontId="9" fillId="0" borderId="55" xfId="0" applyFont="1" applyBorder="1" applyAlignment="1">
      <alignment horizontal="center" vertical="center" readingOrder="2"/>
    </xf>
    <xf numFmtId="0" fontId="9" fillId="0" borderId="56" xfId="0" applyFont="1" applyBorder="1" applyAlignment="1">
      <alignment horizontal="center" vertical="center" readingOrder="2"/>
    </xf>
    <xf numFmtId="218" fontId="0" fillId="0" borderId="57" xfId="0" applyNumberFormat="1" applyBorder="1" applyAlignment="1">
      <alignment readingOrder="2"/>
    </xf>
    <xf numFmtId="218" fontId="0" fillId="0" borderId="18" xfId="0" applyNumberFormat="1" applyBorder="1" applyAlignment="1">
      <alignment readingOrder="2"/>
    </xf>
    <xf numFmtId="218" fontId="0" fillId="0" borderId="58" xfId="0" applyNumberFormat="1" applyBorder="1" applyAlignment="1">
      <alignment readingOrder="2"/>
    </xf>
    <xf numFmtId="218" fontId="0" fillId="0" borderId="59" xfId="0" applyNumberFormat="1" applyBorder="1" applyAlignment="1">
      <alignment readingOrder="2"/>
    </xf>
    <xf numFmtId="218" fontId="0" fillId="0" borderId="55" xfId="0" applyNumberFormat="1" applyBorder="1" applyAlignment="1">
      <alignment readingOrder="2"/>
    </xf>
    <xf numFmtId="218" fontId="0" fillId="0" borderId="56" xfId="0" applyNumberFormat="1" applyBorder="1" applyAlignment="1">
      <alignment readingOrder="2"/>
    </xf>
    <xf numFmtId="218" fontId="1" fillId="33" borderId="51" xfId="0" applyNumberFormat="1" applyFont="1" applyFill="1" applyBorder="1" applyAlignment="1">
      <alignment readingOrder="2"/>
    </xf>
    <xf numFmtId="218" fontId="1" fillId="33" borderId="15" xfId="0" applyNumberFormat="1" applyFont="1" applyFill="1" applyBorder="1" applyAlignment="1">
      <alignment readingOrder="2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6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3" fontId="1" fillId="34" borderId="50" xfId="0" applyNumberFormat="1" applyFont="1" applyFill="1" applyBorder="1" applyAlignment="1">
      <alignment vertical="top"/>
    </xf>
    <xf numFmtId="0" fontId="8" fillId="0" borderId="16" xfId="0" applyFont="1" applyBorder="1" applyAlignment="1">
      <alignment/>
    </xf>
    <xf numFmtId="218" fontId="1" fillId="36" borderId="34" xfId="0" applyNumberFormat="1" applyFont="1" applyFill="1" applyBorder="1" applyAlignment="1">
      <alignment horizontal="center" vertical="center"/>
    </xf>
    <xf numFmtId="218" fontId="1" fillId="36" borderId="36" xfId="0" applyNumberFormat="1" applyFont="1" applyFill="1" applyBorder="1" applyAlignment="1">
      <alignment horizontal="center" vertical="center"/>
    </xf>
    <xf numFmtId="218" fontId="1" fillId="36" borderId="30" xfId="0" applyNumberFormat="1" applyFont="1" applyFill="1" applyBorder="1" applyAlignment="1">
      <alignment vertical="top"/>
    </xf>
    <xf numFmtId="218" fontId="3" fillId="36" borderId="50" xfId="0" applyNumberFormat="1" applyFont="1" applyFill="1" applyBorder="1" applyAlignment="1">
      <alignment vertical="top"/>
    </xf>
    <xf numFmtId="218" fontId="3" fillId="36" borderId="63" xfId="0" applyNumberFormat="1" applyFont="1" applyFill="1" applyBorder="1" applyAlignment="1">
      <alignment vertical="top"/>
    </xf>
    <xf numFmtId="218" fontId="4" fillId="36" borderId="34" xfId="0" applyNumberFormat="1" applyFont="1" applyFill="1" applyBorder="1" applyAlignment="1">
      <alignment vertical="center"/>
    </xf>
    <xf numFmtId="218" fontId="4" fillId="36" borderId="44" xfId="0" applyNumberFormat="1" applyFont="1" applyFill="1" applyBorder="1" applyAlignment="1">
      <alignment vertical="center"/>
    </xf>
    <xf numFmtId="218" fontId="4" fillId="36" borderId="30" xfId="0" applyNumberFormat="1" applyFont="1" applyFill="1" applyBorder="1" applyAlignment="1">
      <alignment vertical="center"/>
    </xf>
    <xf numFmtId="218" fontId="4" fillId="36" borderId="57" xfId="0" applyNumberFormat="1" applyFont="1" applyFill="1" applyBorder="1" applyAlignment="1">
      <alignment vertical="center"/>
    </xf>
    <xf numFmtId="218" fontId="4" fillId="36" borderId="30" xfId="0" applyNumberFormat="1" applyFont="1" applyFill="1" applyBorder="1" applyAlignment="1">
      <alignment vertical="top"/>
    </xf>
    <xf numFmtId="218" fontId="3" fillId="36" borderId="34" xfId="0" applyNumberFormat="1" applyFont="1" applyFill="1" applyBorder="1" applyAlignment="1">
      <alignment vertical="top"/>
    </xf>
    <xf numFmtId="218" fontId="4" fillId="36" borderId="36" xfId="0" applyNumberFormat="1" applyFont="1" applyFill="1" applyBorder="1" applyAlignment="1">
      <alignment vertical="center"/>
    </xf>
    <xf numFmtId="218" fontId="1" fillId="33" borderId="35" xfId="0" applyNumberFormat="1" applyFont="1" applyFill="1" applyBorder="1" applyAlignment="1">
      <alignment/>
    </xf>
    <xf numFmtId="218" fontId="0" fillId="0" borderId="0" xfId="0" applyNumberFormat="1" applyAlignment="1">
      <alignment/>
    </xf>
    <xf numFmtId="0" fontId="0" fillId="0" borderId="47" xfId="0" applyBorder="1" applyAlignment="1">
      <alignment horizontal="right" vertical="top" wrapText="1" readingOrder="2"/>
    </xf>
    <xf numFmtId="0" fontId="0" fillId="0" borderId="48" xfId="0" applyBorder="1" applyAlignment="1">
      <alignment horizontal="right" vertical="top" wrapText="1" readingOrder="2"/>
    </xf>
    <xf numFmtId="3" fontId="0" fillId="0" borderId="0" xfId="0" applyNumberFormat="1" applyBorder="1" applyAlignment="1">
      <alignment vertical="center"/>
    </xf>
    <xf numFmtId="0" fontId="8" fillId="0" borderId="42" xfId="0" applyFont="1" applyBorder="1" applyAlignment="1" applyProtection="1">
      <alignment horizontal="right" vertical="top" wrapText="1" readingOrder="2"/>
      <protection locked="0"/>
    </xf>
    <xf numFmtId="0" fontId="1" fillId="0" borderId="42" xfId="0" applyFont="1" applyBorder="1" applyAlignment="1" applyProtection="1">
      <alignment horizontal="right" vertical="top" wrapText="1" readingOrder="2"/>
      <protection locked="0"/>
    </xf>
    <xf numFmtId="0" fontId="8" fillId="0" borderId="42" xfId="0" applyFont="1" applyBorder="1" applyAlignment="1">
      <alignment horizontal="right" vertical="top" wrapText="1" readingOrder="2"/>
    </xf>
    <xf numFmtId="0" fontId="71" fillId="0" borderId="17" xfId="0" applyFont="1" applyBorder="1" applyAlignment="1">
      <alignment/>
    </xf>
    <xf numFmtId="0" fontId="0" fillId="0" borderId="42" xfId="0" applyBorder="1" applyAlignment="1">
      <alignment horizontal="right" vertical="top" wrapText="1" readingOrder="2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18" fontId="1" fillId="36" borderId="64" xfId="0" applyNumberFormat="1" applyFont="1" applyFill="1" applyBorder="1" applyAlignment="1">
      <alignment horizontal="center" vertical="center"/>
    </xf>
    <xf numFmtId="218" fontId="1" fillId="36" borderId="50" xfId="0" applyNumberFormat="1" applyFont="1" applyFill="1" applyBorder="1" applyAlignment="1">
      <alignment horizontal="center" vertical="center"/>
    </xf>
    <xf numFmtId="218" fontId="1" fillId="36" borderId="65" xfId="0" applyNumberFormat="1" applyFont="1" applyFill="1" applyBorder="1" applyAlignment="1">
      <alignment horizontal="center" vertical="center"/>
    </xf>
    <xf numFmtId="218" fontId="1" fillId="36" borderId="32" xfId="0" applyNumberFormat="1" applyFont="1" applyFill="1" applyBorder="1" applyAlignment="1">
      <alignment horizontal="center" vertical="center"/>
    </xf>
    <xf numFmtId="218" fontId="3" fillId="36" borderId="34" xfId="0" applyNumberFormat="1" applyFont="1" applyFill="1" applyBorder="1" applyAlignment="1">
      <alignment/>
    </xf>
    <xf numFmtId="218" fontId="4" fillId="36" borderId="34" xfId="0" applyNumberFormat="1" applyFont="1" applyFill="1" applyBorder="1" applyAlignment="1">
      <alignment/>
    </xf>
    <xf numFmtId="218" fontId="4" fillId="36" borderId="30" xfId="0" applyNumberFormat="1" applyFont="1" applyFill="1" applyBorder="1" applyAlignment="1">
      <alignment/>
    </xf>
    <xf numFmtId="218" fontId="0" fillId="36" borderId="30" xfId="0" applyNumberFormat="1" applyFill="1" applyBorder="1" applyAlignment="1">
      <alignment/>
    </xf>
    <xf numFmtId="218" fontId="0" fillId="36" borderId="25" xfId="0" applyNumberFormat="1" applyFill="1" applyBorder="1" applyAlignment="1">
      <alignment/>
    </xf>
    <xf numFmtId="218" fontId="3" fillId="36" borderId="34" xfId="0" applyNumberFormat="1" applyFont="1" applyFill="1" applyBorder="1" applyAlignment="1">
      <alignment vertical="center"/>
    </xf>
    <xf numFmtId="218" fontId="4" fillId="36" borderId="34" xfId="0" applyNumberFormat="1" applyFont="1" applyFill="1" applyBorder="1" applyAlignment="1">
      <alignment vertical="center" wrapText="1"/>
    </xf>
    <xf numFmtId="218" fontId="75" fillId="36" borderId="34" xfId="0" applyNumberFormat="1" applyFont="1" applyFill="1" applyBorder="1" applyAlignment="1">
      <alignment vertical="center"/>
    </xf>
    <xf numFmtId="218" fontId="3" fillId="36" borderId="50" xfId="0" applyNumberFormat="1" applyFont="1" applyFill="1" applyBorder="1" applyAlignment="1">
      <alignment/>
    </xf>
    <xf numFmtId="218" fontId="76" fillId="36" borderId="34" xfId="0" applyNumberFormat="1" applyFont="1" applyFill="1" applyBorder="1" applyAlignment="1">
      <alignment/>
    </xf>
    <xf numFmtId="3" fontId="2" fillId="34" borderId="34" xfId="0" applyNumberFormat="1" applyFont="1" applyFill="1" applyBorder="1" applyAlignment="1">
      <alignment/>
    </xf>
    <xf numFmtId="0" fontId="1" fillId="0" borderId="48" xfId="0" applyFont="1" applyBorder="1" applyAlignment="1">
      <alignment horizontal="center"/>
    </xf>
    <xf numFmtId="0" fontId="0" fillId="0" borderId="6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3" fontId="1" fillId="34" borderId="64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0" borderId="42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218" fontId="1" fillId="36" borderId="34" xfId="0" applyNumberFormat="1" applyFont="1" applyFill="1" applyBorder="1" applyAlignment="1">
      <alignment horizontal="center"/>
    </xf>
    <xf numFmtId="218" fontId="1" fillId="36" borderId="36" xfId="0" applyNumberFormat="1" applyFont="1" applyFill="1" applyBorder="1" applyAlignment="1">
      <alignment horizontal="center" vertical="top"/>
    </xf>
    <xf numFmtId="218" fontId="8" fillId="36" borderId="11" xfId="0" applyNumberFormat="1" applyFont="1" applyFill="1" applyBorder="1" applyAlignment="1">
      <alignment horizontal="center" vertical="top"/>
    </xf>
    <xf numFmtId="218" fontId="4" fillId="36" borderId="34" xfId="0" applyNumberFormat="1" applyFont="1" applyFill="1" applyBorder="1" applyAlignment="1">
      <alignment wrapText="1"/>
    </xf>
    <xf numFmtId="218" fontId="4" fillId="36" borderId="30" xfId="0" applyNumberFormat="1" applyFont="1" applyFill="1" applyBorder="1" applyAlignment="1">
      <alignment wrapText="1"/>
    </xf>
    <xf numFmtId="218" fontId="3" fillId="36" borderId="50" xfId="0" applyNumberFormat="1" applyFont="1" applyFill="1" applyBorder="1" applyAlignment="1">
      <alignment wrapText="1"/>
    </xf>
    <xf numFmtId="218" fontId="3" fillId="36" borderId="34" xfId="0" applyNumberFormat="1" applyFont="1" applyFill="1" applyBorder="1" applyAlignment="1">
      <alignment wrapText="1"/>
    </xf>
    <xf numFmtId="218" fontId="4" fillId="36" borderId="30" xfId="0" applyNumberFormat="1" applyFont="1" applyFill="1" applyBorder="1" applyAlignment="1">
      <alignment vertical="center" wrapText="1"/>
    </xf>
    <xf numFmtId="218" fontId="3" fillId="36" borderId="34" xfId="0" applyNumberFormat="1" applyFont="1" applyFill="1" applyBorder="1" applyAlignment="1">
      <alignment vertical="center" wrapText="1"/>
    </xf>
    <xf numFmtId="218" fontId="21" fillId="36" borderId="34" xfId="0" applyNumberFormat="1" applyFont="1" applyFill="1" applyBorder="1" applyAlignment="1">
      <alignment horizontal="left" vertical="center" wrapText="1"/>
    </xf>
    <xf numFmtId="218" fontId="1" fillId="33" borderId="36" xfId="0" applyNumberFormat="1" applyFont="1" applyFill="1" applyBorder="1" applyAlignment="1">
      <alignment/>
    </xf>
    <xf numFmtId="218" fontId="8" fillId="36" borderId="32" xfId="0" applyNumberFormat="1" applyFont="1" applyFill="1" applyBorder="1" applyAlignment="1">
      <alignment horizontal="center" vertical="center"/>
    </xf>
    <xf numFmtId="218" fontId="8" fillId="36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210" fontId="73" fillId="0" borderId="18" xfId="0" applyNumberFormat="1" applyFont="1" applyFill="1" applyBorder="1" applyAlignment="1">
      <alignment wrapText="1"/>
    </xf>
    <xf numFmtId="210" fontId="73" fillId="0" borderId="14" xfId="0" applyNumberFormat="1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 readingOrder="1"/>
    </xf>
    <xf numFmtId="0" fontId="12" fillId="0" borderId="6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3" fillId="0" borderId="18" xfId="0" applyFont="1" applyBorder="1" applyAlignment="1">
      <alignment/>
    </xf>
    <xf numFmtId="218" fontId="11" fillId="36" borderId="32" xfId="0" applyNumberFormat="1" applyFont="1" applyFill="1" applyBorder="1" applyAlignment="1">
      <alignment horizontal="center" vertical="center"/>
    </xf>
    <xf numFmtId="218" fontId="11" fillId="36" borderId="36" xfId="0" applyNumberFormat="1" applyFont="1" applyFill="1" applyBorder="1" applyAlignment="1">
      <alignment horizontal="center" vertical="center"/>
    </xf>
    <xf numFmtId="218" fontId="11" fillId="36" borderId="11" xfId="0" applyNumberFormat="1" applyFont="1" applyFill="1" applyBorder="1" applyAlignment="1">
      <alignment horizontal="center" vertical="center"/>
    </xf>
    <xf numFmtId="218" fontId="11" fillId="36" borderId="36" xfId="0" applyNumberFormat="1" applyFont="1" applyFill="1" applyBorder="1" applyAlignment="1">
      <alignment horizontal="center" vertical="center" readingOrder="1"/>
    </xf>
    <xf numFmtId="218" fontId="21" fillId="36" borderId="34" xfId="0" applyNumberFormat="1" applyFont="1" applyFill="1" applyBorder="1" applyAlignment="1">
      <alignment/>
    </xf>
    <xf numFmtId="0" fontId="11" fillId="0" borderId="6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77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8" fillId="33" borderId="31" xfId="0" applyFont="1" applyFill="1" applyBorder="1" applyAlignment="1">
      <alignment wrapText="1"/>
    </xf>
    <xf numFmtId="0" fontId="11" fillId="34" borderId="37" xfId="0" applyFont="1" applyFill="1" applyBorder="1" applyAlignment="1">
      <alignment horizontal="center" vertical="top"/>
    </xf>
    <xf numFmtId="0" fontId="11" fillId="34" borderId="34" xfId="0" applyFont="1" applyFill="1" applyBorder="1" applyAlignment="1">
      <alignment horizontal="center" vertical="top"/>
    </xf>
    <xf numFmtId="0" fontId="11" fillId="34" borderId="36" xfId="0" applyFont="1" applyFill="1" applyBorder="1" applyAlignment="1">
      <alignment horizontal="center" vertical="top"/>
    </xf>
    <xf numFmtId="0" fontId="12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218" fontId="3" fillId="36" borderId="37" xfId="0" applyNumberFormat="1" applyFont="1" applyFill="1" applyBorder="1" applyAlignment="1">
      <alignment/>
    </xf>
    <xf numFmtId="218" fontId="4" fillId="36" borderId="36" xfId="0" applyNumberFormat="1" applyFont="1" applyFill="1" applyBorder="1" applyAlignment="1">
      <alignment/>
    </xf>
    <xf numFmtId="0" fontId="0" fillId="0" borderId="3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218" fontId="4" fillId="36" borderId="0" xfId="0" applyNumberFormat="1" applyFont="1" applyFill="1" applyBorder="1" applyAlignment="1">
      <alignment/>
    </xf>
    <xf numFmtId="218" fontId="4" fillId="36" borderId="64" xfId="0" applyNumberFormat="1" applyFont="1" applyFill="1" applyBorder="1" applyAlignment="1">
      <alignment/>
    </xf>
    <xf numFmtId="0" fontId="8" fillId="34" borderId="60" xfId="0" applyFont="1" applyFill="1" applyBorder="1" applyAlignment="1">
      <alignment horizontal="center" vertical="top"/>
    </xf>
    <xf numFmtId="218" fontId="8" fillId="36" borderId="36" xfId="0" applyNumberFormat="1" applyFont="1" applyFill="1" applyBorder="1" applyAlignment="1">
      <alignment horizontal="center" readingOrder="1"/>
    </xf>
    <xf numFmtId="218" fontId="1" fillId="36" borderId="50" xfId="0" applyNumberFormat="1" applyFont="1" applyFill="1" applyBorder="1" applyAlignment="1">
      <alignment horizontal="center"/>
    </xf>
    <xf numFmtId="218" fontId="0" fillId="0" borderId="0" xfId="0" applyNumberFormat="1" applyBorder="1" applyAlignment="1">
      <alignment/>
    </xf>
    <xf numFmtId="0" fontId="1" fillId="34" borderId="10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/>
    </xf>
    <xf numFmtId="218" fontId="8" fillId="36" borderId="36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8" fillId="0" borderId="62" xfId="0" applyFont="1" applyBorder="1" applyAlignment="1">
      <alignment vertical="top"/>
    </xf>
    <xf numFmtId="0" fontId="0" fillId="0" borderId="37" xfId="0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0" fillId="0" borderId="37" xfId="0" applyBorder="1" applyAlignment="1">
      <alignment vertical="top"/>
    </xf>
    <xf numFmtId="0" fontId="11" fillId="0" borderId="36" xfId="0" applyFont="1" applyBorder="1" applyAlignment="1">
      <alignment vertical="top"/>
    </xf>
    <xf numFmtId="218" fontId="0" fillId="36" borderId="34" xfId="0" applyNumberFormat="1" applyFill="1" applyBorder="1" applyAlignment="1">
      <alignment/>
    </xf>
    <xf numFmtId="0" fontId="11" fillId="0" borderId="43" xfId="0" applyFont="1" applyBorder="1" applyAlignment="1">
      <alignment/>
    </xf>
    <xf numFmtId="0" fontId="12" fillId="0" borderId="6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218" fontId="11" fillId="36" borderId="36" xfId="0" applyNumberFormat="1" applyFont="1" applyFill="1" applyBorder="1" applyAlignment="1">
      <alignment horizontal="center" vertical="top"/>
    </xf>
    <xf numFmtId="0" fontId="11" fillId="0" borderId="68" xfId="0" applyFont="1" applyBorder="1" applyAlignment="1">
      <alignment vertical="top" wrapText="1"/>
    </xf>
    <xf numFmtId="0" fontId="12" fillId="0" borderId="15" xfId="0" applyFont="1" applyBorder="1" applyAlignment="1">
      <alignment wrapText="1"/>
    </xf>
    <xf numFmtId="0" fontId="10" fillId="0" borderId="69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11" fillId="0" borderId="70" xfId="0" applyFont="1" applyBorder="1" applyAlignment="1">
      <alignment/>
    </xf>
    <xf numFmtId="218" fontId="11" fillId="36" borderId="31" xfId="0" applyNumberFormat="1" applyFont="1" applyFill="1" applyBorder="1" applyAlignment="1">
      <alignment horizontal="center" vertical="top"/>
    </xf>
    <xf numFmtId="218" fontId="11" fillId="36" borderId="32" xfId="0" applyNumberFormat="1" applyFont="1" applyFill="1" applyBorder="1" applyAlignment="1">
      <alignment horizontal="center" readingOrder="1"/>
    </xf>
    <xf numFmtId="218" fontId="3" fillId="36" borderId="10" xfId="0" applyNumberFormat="1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210" fontId="1" fillId="34" borderId="34" xfId="0" applyNumberFormat="1" applyFont="1" applyFill="1" applyBorder="1" applyAlignment="1">
      <alignment/>
    </xf>
    <xf numFmtId="210" fontId="0" fillId="34" borderId="34" xfId="0" applyNumberFormat="1" applyFont="1" applyFill="1" applyBorder="1" applyAlignment="1">
      <alignment/>
    </xf>
    <xf numFmtId="210" fontId="0" fillId="34" borderId="36" xfId="0" applyNumberFormat="1" applyFont="1" applyFill="1" applyBorder="1" applyAlignment="1">
      <alignment/>
    </xf>
    <xf numFmtId="218" fontId="11" fillId="34" borderId="37" xfId="0" applyNumberFormat="1" applyFont="1" applyFill="1" applyBorder="1" applyAlignment="1">
      <alignment horizontal="center" vertical="center"/>
    </xf>
    <xf numFmtId="218" fontId="11" fillId="34" borderId="36" xfId="0" applyNumberFormat="1" applyFont="1" applyFill="1" applyBorder="1" applyAlignment="1">
      <alignment horizontal="center" vertical="center"/>
    </xf>
    <xf numFmtId="218" fontId="0" fillId="34" borderId="34" xfId="0" applyNumberFormat="1" applyFill="1" applyBorder="1" applyAlignment="1">
      <alignment/>
    </xf>
    <xf numFmtId="218" fontId="1" fillId="36" borderId="37" xfId="0" applyNumberFormat="1" applyFont="1" applyFill="1" applyBorder="1" applyAlignment="1">
      <alignment horizontal="center" vertical="center"/>
    </xf>
    <xf numFmtId="218" fontId="72" fillId="37" borderId="34" xfId="0" applyNumberFormat="1" applyFont="1" applyFill="1" applyBorder="1" applyAlignment="1">
      <alignment/>
    </xf>
    <xf numFmtId="218" fontId="75" fillId="36" borderId="34" xfId="0" applyNumberFormat="1" applyFont="1" applyFill="1" applyBorder="1" applyAlignment="1">
      <alignment/>
    </xf>
    <xf numFmtId="218" fontId="75" fillId="36" borderId="36" xfId="0" applyNumberFormat="1" applyFont="1" applyFill="1" applyBorder="1" applyAlignment="1">
      <alignment/>
    </xf>
    <xf numFmtId="218" fontId="1" fillId="36" borderId="0" xfId="0" applyNumberFormat="1" applyFont="1" applyFill="1" applyBorder="1" applyAlignment="1">
      <alignment horizontal="center"/>
    </xf>
    <xf numFmtId="218" fontId="1" fillId="36" borderId="64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wrapText="1"/>
    </xf>
    <xf numFmtId="0" fontId="22" fillId="0" borderId="34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0" fillId="0" borderId="67" xfId="0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 readingOrder="1"/>
    </xf>
    <xf numFmtId="218" fontId="8" fillId="36" borderId="36" xfId="0" applyNumberFormat="1" applyFont="1" applyFill="1" applyBorder="1" applyAlignment="1">
      <alignment horizontal="center" vertical="center" readingOrder="1"/>
    </xf>
    <xf numFmtId="3" fontId="2" fillId="34" borderId="34" xfId="0" applyNumberFormat="1" applyFont="1" applyFill="1" applyBorder="1" applyAlignment="1">
      <alignment vertical="center" wrapText="1"/>
    </xf>
    <xf numFmtId="3" fontId="2" fillId="34" borderId="34" xfId="0" applyNumberFormat="1" applyFont="1" applyFill="1" applyBorder="1" applyAlignment="1">
      <alignment vertical="top" wrapText="1"/>
    </xf>
    <xf numFmtId="0" fontId="11" fillId="0" borderId="4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218" fontId="1" fillId="36" borderId="11" xfId="0" applyNumberFormat="1" applyFont="1" applyFill="1" applyBorder="1" applyAlignment="1">
      <alignment horizontal="center" vertical="center"/>
    </xf>
    <xf numFmtId="218" fontId="3" fillId="36" borderId="10" xfId="0" applyNumberFormat="1" applyFont="1" applyFill="1" applyBorder="1" applyAlignment="1">
      <alignment wrapText="1"/>
    </xf>
    <xf numFmtId="0" fontId="0" fillId="0" borderId="40" xfId="0" applyFill="1" applyBorder="1" applyAlignment="1">
      <alignment horizontal="center"/>
    </xf>
    <xf numFmtId="218" fontId="4" fillId="36" borderId="10" xfId="0" applyNumberFormat="1" applyFont="1" applyFill="1" applyBorder="1" applyAlignment="1">
      <alignment wrapText="1"/>
    </xf>
    <xf numFmtId="218" fontId="4" fillId="36" borderId="20" xfId="0" applyNumberFormat="1" applyFont="1" applyFill="1" applyBorder="1" applyAlignment="1">
      <alignment wrapText="1"/>
    </xf>
    <xf numFmtId="218" fontId="78" fillId="38" borderId="42" xfId="0" applyNumberFormat="1" applyFont="1" applyFill="1" applyBorder="1" applyAlignment="1">
      <alignment/>
    </xf>
    <xf numFmtId="218" fontId="78" fillId="38" borderId="16" xfId="0" applyNumberFormat="1" applyFont="1" applyFill="1" applyBorder="1" applyAlignment="1">
      <alignment/>
    </xf>
    <xf numFmtId="218" fontId="78" fillId="38" borderId="19" xfId="0" applyNumberFormat="1" applyFont="1" applyFill="1" applyBorder="1" applyAlignment="1">
      <alignment/>
    </xf>
    <xf numFmtId="218" fontId="1" fillId="33" borderId="11" xfId="0" applyNumberFormat="1" applyFont="1" applyFill="1" applyBorder="1" applyAlignment="1">
      <alignment/>
    </xf>
    <xf numFmtId="218" fontId="8" fillId="36" borderId="27" xfId="0" applyNumberFormat="1" applyFont="1" applyFill="1" applyBorder="1" applyAlignment="1">
      <alignment horizontal="center" vertical="center" readingOrder="1"/>
    </xf>
    <xf numFmtId="218" fontId="4" fillId="36" borderId="20" xfId="0" applyNumberFormat="1" applyFont="1" applyFill="1" applyBorder="1" applyAlignment="1">
      <alignment vertical="center" wrapText="1"/>
    </xf>
    <xf numFmtId="0" fontId="11" fillId="38" borderId="42" xfId="0" applyFont="1" applyFill="1" applyBorder="1" applyAlignment="1">
      <alignment horizontal="center"/>
    </xf>
    <xf numFmtId="0" fontId="11" fillId="38" borderId="1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33" borderId="3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7" fillId="0" borderId="19" xfId="0" applyFont="1" applyFill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/>
    </xf>
    <xf numFmtId="218" fontId="3" fillId="36" borderId="63" xfId="0" applyNumberFormat="1" applyFont="1" applyFill="1" applyBorder="1" applyAlignment="1">
      <alignment wrapText="1"/>
    </xf>
    <xf numFmtId="0" fontId="0" fillId="0" borderId="38" xfId="0" applyFill="1" applyBorder="1" applyAlignment="1">
      <alignment horizontal="center"/>
    </xf>
    <xf numFmtId="218" fontId="3" fillId="36" borderId="63" xfId="0" applyNumberFormat="1" applyFont="1" applyFill="1" applyBorder="1" applyAlignment="1">
      <alignment vertical="center" wrapText="1"/>
    </xf>
    <xf numFmtId="0" fontId="7" fillId="0" borderId="39" xfId="0" applyFont="1" applyBorder="1" applyAlignment="1">
      <alignment/>
    </xf>
    <xf numFmtId="0" fontId="0" fillId="0" borderId="49" xfId="0" applyBorder="1" applyAlignment="1">
      <alignment vertical="top"/>
    </xf>
    <xf numFmtId="0" fontId="8" fillId="0" borderId="47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0" fillId="34" borderId="71" xfId="0" applyNumberFormat="1" applyFont="1" applyFill="1" applyBorder="1" applyAlignment="1">
      <alignment/>
    </xf>
    <xf numFmtId="205" fontId="26" fillId="36" borderId="37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204" fontId="3" fillId="36" borderId="34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204" fontId="4" fillId="36" borderId="34" xfId="0" applyNumberFormat="1" applyFont="1" applyFill="1" applyBorder="1" applyAlignment="1">
      <alignment vertical="center" wrapText="1"/>
    </xf>
    <xf numFmtId="0" fontId="0" fillId="36" borderId="34" xfId="0" applyFill="1" applyBorder="1" applyAlignment="1">
      <alignment/>
    </xf>
    <xf numFmtId="204" fontId="4" fillId="36" borderId="34" xfId="0" applyNumberFormat="1" applyFont="1" applyFill="1" applyBorder="1" applyAlignment="1">
      <alignment/>
    </xf>
    <xf numFmtId="3" fontId="0" fillId="34" borderId="25" xfId="0" applyNumberFormat="1" applyFill="1" applyBorder="1" applyAlignment="1">
      <alignment/>
    </xf>
    <xf numFmtId="204" fontId="4" fillId="36" borderId="30" xfId="0" applyNumberFormat="1" applyFont="1" applyFill="1" applyBorder="1" applyAlignment="1">
      <alignment vertical="center" wrapText="1"/>
    </xf>
    <xf numFmtId="0" fontId="0" fillId="36" borderId="30" xfId="0" applyFill="1" applyBorder="1" applyAlignment="1">
      <alignment/>
    </xf>
    <xf numFmtId="3" fontId="1" fillId="34" borderId="47" xfId="0" applyNumberFormat="1" applyFont="1" applyFill="1" applyBorder="1" applyAlignment="1">
      <alignment/>
    </xf>
    <xf numFmtId="0" fontId="4" fillId="36" borderId="34" xfId="0" applyFont="1" applyFill="1" applyBorder="1" applyAlignment="1">
      <alignment/>
    </xf>
    <xf numFmtId="3" fontId="0" fillId="34" borderId="0" xfId="0" applyNumberFormat="1" applyFont="1" applyFill="1" applyBorder="1" applyAlignment="1">
      <alignment vertical="center"/>
    </xf>
    <xf numFmtId="0" fontId="4" fillId="36" borderId="34" xfId="0" applyFont="1" applyFill="1" applyBorder="1" applyAlignment="1">
      <alignment vertical="center"/>
    </xf>
    <xf numFmtId="204" fontId="4" fillId="36" borderId="34" xfId="0" applyNumberFormat="1" applyFont="1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3" fontId="0" fillId="34" borderId="0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204" fontId="4" fillId="36" borderId="30" xfId="0" applyNumberFormat="1" applyFont="1" applyFill="1" applyBorder="1" applyAlignment="1">
      <alignment vertical="center"/>
    </xf>
    <xf numFmtId="204" fontId="4" fillId="36" borderId="3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vertical="center" wrapText="1"/>
    </xf>
    <xf numFmtId="3" fontId="0" fillId="34" borderId="20" xfId="0" applyNumberFormat="1" applyFill="1" applyBorder="1" applyAlignment="1">
      <alignment vertical="center" wrapText="1"/>
    </xf>
    <xf numFmtId="205" fontId="26" fillId="36" borderId="34" xfId="0" applyNumberFormat="1" applyFont="1" applyFill="1" applyBorder="1" applyAlignment="1">
      <alignment/>
    </xf>
    <xf numFmtId="0" fontId="0" fillId="36" borderId="34" xfId="0" applyFill="1" applyBorder="1" applyAlignment="1">
      <alignment vertical="center" wrapText="1"/>
    </xf>
    <xf numFmtId="0" fontId="4" fillId="36" borderId="34" xfId="0" applyFont="1" applyFill="1" applyBorder="1" applyAlignment="1">
      <alignment vertical="center" wrapText="1"/>
    </xf>
    <xf numFmtId="3" fontId="1" fillId="34" borderId="0" xfId="0" applyNumberFormat="1" applyFont="1" applyFill="1" applyBorder="1" applyAlignment="1">
      <alignment vertical="center" wrapText="1"/>
    </xf>
    <xf numFmtId="3" fontId="2" fillId="34" borderId="0" xfId="0" applyNumberFormat="1" applyFont="1" applyFill="1" applyBorder="1" applyAlignment="1">
      <alignment vertical="center" wrapText="1"/>
    </xf>
    <xf numFmtId="0" fontId="6" fillId="36" borderId="34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0" borderId="58" xfId="0" applyFont="1" applyFill="1" applyBorder="1" applyAlignment="1">
      <alignment horizontal="center" wrapText="1"/>
    </xf>
    <xf numFmtId="3" fontId="0" fillId="34" borderId="58" xfId="0" applyNumberFormat="1" applyFont="1" applyFill="1" applyBorder="1" applyAlignment="1">
      <alignment/>
    </xf>
    <xf numFmtId="204" fontId="3" fillId="36" borderId="30" xfId="0" applyNumberFormat="1" applyFont="1" applyFill="1" applyBorder="1" applyAlignment="1">
      <alignment/>
    </xf>
    <xf numFmtId="0" fontId="5" fillId="36" borderId="34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vertical="center" wrapText="1"/>
    </xf>
    <xf numFmtId="3" fontId="1" fillId="33" borderId="28" xfId="0" applyNumberFormat="1" applyFont="1" applyFill="1" applyBorder="1" applyAlignment="1">
      <alignment/>
    </xf>
    <xf numFmtId="204" fontId="1" fillId="33" borderId="35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72" fillId="0" borderId="0" xfId="0" applyFont="1" applyAlignment="1">
      <alignment horizontal="right" readingOrder="2"/>
    </xf>
    <xf numFmtId="0" fontId="0" fillId="0" borderId="0" xfId="0" applyFont="1" applyAlignment="1">
      <alignment/>
    </xf>
    <xf numFmtId="204" fontId="3" fillId="36" borderId="34" xfId="0" applyNumberFormat="1" applyFont="1" applyFill="1" applyBorder="1" applyAlignment="1">
      <alignment vertical="top" wrapText="1"/>
    </xf>
    <xf numFmtId="0" fontId="3" fillId="36" borderId="34" xfId="0" applyFont="1" applyFill="1" applyBorder="1" applyAlignment="1">
      <alignment vertical="top" wrapText="1"/>
    </xf>
    <xf numFmtId="204" fontId="4" fillId="36" borderId="34" xfId="0" applyNumberFormat="1" applyFont="1" applyFill="1" applyBorder="1" applyAlignment="1">
      <alignment vertical="top" wrapText="1"/>
    </xf>
    <xf numFmtId="0" fontId="4" fillId="36" borderId="34" xfId="0" applyFont="1" applyFill="1" applyBorder="1" applyAlignment="1">
      <alignment horizontal="center" vertical="top" wrapText="1"/>
    </xf>
    <xf numFmtId="0" fontId="4" fillId="36" borderId="30" xfId="0" applyFont="1" applyFill="1" applyBorder="1" applyAlignment="1">
      <alignment horizontal="center" vertical="center" wrapText="1"/>
    </xf>
    <xf numFmtId="1" fontId="3" fillId="36" borderId="34" xfId="0" applyNumberFormat="1" applyFont="1" applyFill="1" applyBorder="1" applyAlignment="1">
      <alignment vertical="top" wrapText="1"/>
    </xf>
    <xf numFmtId="204" fontId="3" fillId="36" borderId="50" xfId="0" applyNumberFormat="1" applyFont="1" applyFill="1" applyBorder="1" applyAlignment="1">
      <alignment vertical="top" wrapText="1"/>
    </xf>
    <xf numFmtId="0" fontId="4" fillId="36" borderId="34" xfId="0" applyFont="1" applyFill="1" applyBorder="1" applyAlignment="1">
      <alignment vertical="top" wrapText="1"/>
    </xf>
    <xf numFmtId="204" fontId="4" fillId="36" borderId="30" xfId="0" applyNumberFormat="1" applyFont="1" applyFill="1" applyBorder="1" applyAlignment="1">
      <alignment vertical="top" wrapText="1"/>
    </xf>
    <xf numFmtId="0" fontId="4" fillId="36" borderId="30" xfId="0" applyFont="1" applyFill="1" applyBorder="1" applyAlignment="1">
      <alignment horizontal="center" vertical="top" wrapText="1"/>
    </xf>
    <xf numFmtId="0" fontId="4" fillId="36" borderId="30" xfId="0" applyFont="1" applyFill="1" applyBorder="1" applyAlignment="1">
      <alignment vertical="top" wrapText="1"/>
    </xf>
    <xf numFmtId="3" fontId="0" fillId="0" borderId="14" xfId="0" applyNumberFormat="1" applyFill="1" applyBorder="1" applyAlignment="1">
      <alignment horizontal="right" vertical="center" wrapText="1"/>
    </xf>
    <xf numFmtId="0" fontId="4" fillId="36" borderId="34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right" vertical="top" wrapText="1"/>
    </xf>
    <xf numFmtId="3" fontId="0" fillId="0" borderId="18" xfId="0" applyNumberFormat="1" applyFill="1" applyBorder="1" applyAlignment="1">
      <alignment horizontal="right" vertical="top" wrapText="1"/>
    </xf>
    <xf numFmtId="208" fontId="3" fillId="36" borderId="34" xfId="0" applyNumberFormat="1" applyFont="1" applyFill="1" applyBorder="1" applyAlignment="1">
      <alignment vertical="top" wrapText="1"/>
    </xf>
    <xf numFmtId="0" fontId="4" fillId="36" borderId="36" xfId="0" applyFont="1" applyFill="1" applyBorder="1" applyAlignment="1">
      <alignment horizontal="center" vertical="top" wrapText="1"/>
    </xf>
    <xf numFmtId="0" fontId="4" fillId="36" borderId="36" xfId="0" applyFont="1" applyFill="1" applyBorder="1" applyAlignment="1">
      <alignment vertical="top" wrapText="1"/>
    </xf>
    <xf numFmtId="204" fontId="1" fillId="33" borderId="36" xfId="0" applyNumberFormat="1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4" borderId="72" xfId="0" applyFont="1" applyFill="1" applyBorder="1" applyAlignment="1">
      <alignment vertical="top"/>
    </xf>
    <xf numFmtId="204" fontId="3" fillId="36" borderId="34" xfId="0" applyNumberFormat="1" applyFont="1" applyFill="1" applyBorder="1" applyAlignment="1">
      <alignment vertical="center" wrapText="1"/>
    </xf>
    <xf numFmtId="0" fontId="4" fillId="36" borderId="30" xfId="0" applyFont="1" applyFill="1" applyBorder="1" applyAlignment="1">
      <alignment vertical="center" wrapText="1"/>
    </xf>
    <xf numFmtId="0" fontId="0" fillId="34" borderId="58" xfId="0" applyFont="1" applyFill="1" applyBorder="1" applyAlignment="1">
      <alignment horizontal="center" wrapText="1"/>
    </xf>
    <xf numFmtId="0" fontId="25" fillId="36" borderId="34" xfId="0" applyFont="1" applyFill="1" applyBorder="1" applyAlignment="1">
      <alignment vertical="center" wrapText="1"/>
    </xf>
    <xf numFmtId="204" fontId="25" fillId="36" borderId="34" xfId="0" applyNumberFormat="1" applyFont="1" applyFill="1" applyBorder="1" applyAlignment="1">
      <alignment vertical="center" wrapText="1"/>
    </xf>
    <xf numFmtId="3" fontId="0" fillId="0" borderId="63" xfId="0" applyNumberFormat="1" applyBorder="1" applyAlignment="1">
      <alignment vertical="top"/>
    </xf>
    <xf numFmtId="3" fontId="0" fillId="34" borderId="44" xfId="0" applyNumberFormat="1" applyFill="1" applyBorder="1" applyAlignment="1">
      <alignment vertical="top"/>
    </xf>
    <xf numFmtId="204" fontId="28" fillId="36" borderId="34" xfId="0" applyNumberFormat="1" applyFont="1" applyFill="1" applyBorder="1" applyAlignment="1">
      <alignment vertical="top" wrapText="1"/>
    </xf>
    <xf numFmtId="3" fontId="0" fillId="0" borderId="44" xfId="0" applyNumberFormat="1" applyBorder="1" applyAlignment="1">
      <alignment vertical="top"/>
    </xf>
    <xf numFmtId="0" fontId="29" fillId="36" borderId="30" xfId="0" applyFont="1" applyFill="1" applyBorder="1" applyAlignment="1">
      <alignment vertical="center" wrapText="1"/>
    </xf>
    <xf numFmtId="0" fontId="0" fillId="34" borderId="57" xfId="0" applyFill="1" applyBorder="1" applyAlignment="1">
      <alignment wrapText="1"/>
    </xf>
    <xf numFmtId="204" fontId="3" fillId="36" borderId="34" xfId="0" applyNumberFormat="1" applyFont="1" applyFill="1" applyBorder="1" applyAlignment="1">
      <alignment vertical="top"/>
    </xf>
    <xf numFmtId="3" fontId="0" fillId="34" borderId="57" xfId="0" applyNumberFormat="1" applyFill="1" applyBorder="1" applyAlignment="1">
      <alignment vertical="top"/>
    </xf>
    <xf numFmtId="0" fontId="4" fillId="36" borderId="34" xfId="0" applyFont="1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204" fontId="4" fillId="36" borderId="36" xfId="0" applyNumberFormat="1" applyFont="1" applyFill="1" applyBorder="1" applyAlignment="1">
      <alignment horizontal="right" vertical="top" wrapText="1"/>
    </xf>
    <xf numFmtId="204" fontId="1" fillId="33" borderId="36" xfId="0" applyNumberFormat="1" applyFont="1" applyFill="1" applyBorder="1" applyAlignment="1">
      <alignment vertical="top"/>
    </xf>
    <xf numFmtId="0" fontId="1" fillId="33" borderId="36" xfId="0" applyFont="1" applyFill="1" applyBorder="1" applyAlignment="1">
      <alignment vertical="top"/>
    </xf>
    <xf numFmtId="0" fontId="0" fillId="36" borderId="13" xfId="0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3" xfId="0" applyFill="1" applyBorder="1" applyAlignment="1">
      <alignment horizontal="center"/>
    </xf>
    <xf numFmtId="0" fontId="0" fillId="36" borderId="59" xfId="0" applyFill="1" applyBorder="1" applyAlignment="1">
      <alignment/>
    </xf>
    <xf numFmtId="3" fontId="3" fillId="36" borderId="13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 horizontal="center"/>
    </xf>
    <xf numFmtId="3" fontId="4" fillId="36" borderId="13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0" fontId="30" fillId="0" borderId="33" xfId="0" applyFont="1" applyBorder="1" applyAlignment="1">
      <alignment/>
    </xf>
    <xf numFmtId="0" fontId="30" fillId="34" borderId="33" xfId="0" applyFont="1" applyFill="1" applyBorder="1" applyAlignment="1">
      <alignment/>
    </xf>
    <xf numFmtId="0" fontId="31" fillId="36" borderId="33" xfId="0" applyFont="1" applyFill="1" applyBorder="1" applyAlignment="1">
      <alignment/>
    </xf>
    <xf numFmtId="0" fontId="31" fillId="36" borderId="59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34" borderId="17" xfId="0" applyFont="1" applyFill="1" applyBorder="1" applyAlignment="1">
      <alignment/>
    </xf>
    <xf numFmtId="0" fontId="1" fillId="33" borderId="27" xfId="0" applyFont="1" applyFill="1" applyBorder="1" applyAlignment="1">
      <alignment vertical="top"/>
    </xf>
    <xf numFmtId="0" fontId="1" fillId="33" borderId="28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vertical="top"/>
    </xf>
    <xf numFmtId="0" fontId="1" fillId="33" borderId="29" xfId="0" applyFont="1" applyFill="1" applyBorder="1" applyAlignment="1">
      <alignment vertical="top"/>
    </xf>
    <xf numFmtId="0" fontId="1" fillId="33" borderId="35" xfId="0" applyFont="1" applyFill="1" applyBorder="1" applyAlignment="1">
      <alignment vertical="top"/>
    </xf>
    <xf numFmtId="3" fontId="1" fillId="33" borderId="69" xfId="0" applyNumberFormat="1" applyFont="1" applyFill="1" applyBorder="1" applyAlignment="1">
      <alignment vertical="top"/>
    </xf>
    <xf numFmtId="3" fontId="1" fillId="33" borderId="43" xfId="0" applyNumberFormat="1" applyFont="1" applyFill="1" applyBorder="1" applyAlignment="1">
      <alignment vertical="top"/>
    </xf>
    <xf numFmtId="204" fontId="25" fillId="36" borderId="34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218" fontId="75" fillId="36" borderId="3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12" fillId="0" borderId="0" xfId="0" applyFont="1" applyFill="1" applyAlignment="1">
      <alignment readingOrder="2"/>
    </xf>
    <xf numFmtId="0" fontId="71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73" fillId="0" borderId="25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42" xfId="0" applyFill="1" applyBorder="1" applyAlignment="1">
      <alignment/>
    </xf>
    <xf numFmtId="0" fontId="15" fillId="0" borderId="0" xfId="0" applyFont="1" applyFill="1" applyAlignment="1">
      <alignment/>
    </xf>
    <xf numFmtId="0" fontId="73" fillId="0" borderId="17" xfId="0" applyFont="1" applyFill="1" applyBorder="1" applyAlignment="1">
      <alignment/>
    </xf>
    <xf numFmtId="0" fontId="16" fillId="0" borderId="0" xfId="0" applyFont="1" applyFill="1" applyAlignment="1">
      <alignment/>
    </xf>
    <xf numFmtId="0" fontId="71" fillId="0" borderId="0" xfId="0" applyFont="1" applyFill="1" applyAlignment="1">
      <alignment wrapText="1"/>
    </xf>
    <xf numFmtId="0" fontId="73" fillId="0" borderId="1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4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/>
    </xf>
    <xf numFmtId="0" fontId="73" fillId="0" borderId="0" xfId="0" applyFont="1" applyFill="1" applyBorder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73" fillId="0" borderId="66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73" fillId="0" borderId="13" xfId="0" applyFont="1" applyFill="1" applyBorder="1" applyAlignment="1">
      <alignment/>
    </xf>
    <xf numFmtId="3" fontId="0" fillId="0" borderId="16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/>
    </xf>
    <xf numFmtId="0" fontId="71" fillId="0" borderId="16" xfId="0" applyFont="1" applyFill="1" applyBorder="1" applyAlignment="1">
      <alignment/>
    </xf>
    <xf numFmtId="0" fontId="0" fillId="0" borderId="39" xfId="0" applyFill="1" applyBorder="1" applyAlignment="1">
      <alignment/>
    </xf>
    <xf numFmtId="0" fontId="7" fillId="0" borderId="19" xfId="0" applyFont="1" applyFill="1" applyBorder="1" applyAlignment="1">
      <alignment/>
    </xf>
    <xf numFmtId="3" fontId="73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" fontId="73" fillId="0" borderId="16" xfId="0" applyNumberFormat="1" applyFont="1" applyFill="1" applyBorder="1" applyAlignment="1">
      <alignment/>
    </xf>
    <xf numFmtId="210" fontId="0" fillId="0" borderId="16" xfId="0" applyNumberFormat="1" applyFill="1" applyBorder="1" applyAlignment="1">
      <alignment vertical="center"/>
    </xf>
    <xf numFmtId="210" fontId="0" fillId="0" borderId="16" xfId="0" applyNumberFormat="1" applyFill="1" applyBorder="1" applyAlignment="1">
      <alignment/>
    </xf>
    <xf numFmtId="210" fontId="73" fillId="0" borderId="19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0" fontId="71" fillId="0" borderId="13" xfId="0" applyFont="1" applyFill="1" applyBorder="1" applyAlignment="1">
      <alignment/>
    </xf>
    <xf numFmtId="0" fontId="77" fillId="0" borderId="25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9" fillId="0" borderId="47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/>
    </xf>
    <xf numFmtId="0" fontId="17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7" fillId="0" borderId="16" xfId="0" applyFont="1" applyFill="1" applyBorder="1" applyAlignment="1">
      <alignment/>
    </xf>
    <xf numFmtId="0" fontId="77" fillId="0" borderId="16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12" fillId="0" borderId="19" xfId="0" applyFont="1" applyFill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0" fillId="0" borderId="48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73" fillId="0" borderId="14" xfId="0" applyFont="1" applyFill="1" applyBorder="1" applyAlignment="1">
      <alignment wrapText="1"/>
    </xf>
    <xf numFmtId="0" fontId="71" fillId="0" borderId="19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73" fillId="0" borderId="17" xfId="0" applyFont="1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73" fillId="0" borderId="13" xfId="0" applyFon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16" fillId="0" borderId="16" xfId="0" applyFont="1" applyFill="1" applyBorder="1" applyAlignment="1">
      <alignment/>
    </xf>
    <xf numFmtId="0" fontId="73" fillId="0" borderId="13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205" fontId="0" fillId="0" borderId="13" xfId="0" applyNumberFormat="1" applyFill="1" applyBorder="1" applyAlignment="1">
      <alignment/>
    </xf>
    <xf numFmtId="204" fontId="73" fillId="0" borderId="13" xfId="0" applyNumberFormat="1" applyFont="1" applyFill="1" applyBorder="1" applyAlignment="1">
      <alignment/>
    </xf>
    <xf numFmtId="0" fontId="73" fillId="0" borderId="17" xfId="0" applyFont="1" applyFill="1" applyBorder="1" applyAlignment="1">
      <alignment horizontal="center"/>
    </xf>
    <xf numFmtId="208" fontId="73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73" fillId="0" borderId="17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16" fillId="0" borderId="41" xfId="0" applyFont="1" applyFill="1" applyBorder="1" applyAlignment="1">
      <alignment/>
    </xf>
    <xf numFmtId="0" fontId="7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67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0" fillId="0" borderId="46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3" fillId="0" borderId="13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73" fillId="0" borderId="64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73" fillId="0" borderId="20" xfId="0" applyFont="1" applyFill="1" applyBorder="1" applyAlignment="1">
      <alignment horizontal="center"/>
    </xf>
    <xf numFmtId="0" fontId="73" fillId="0" borderId="17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73" fillId="0" borderId="6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2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205" fontId="0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wrapText="1"/>
    </xf>
    <xf numFmtId="205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16" fillId="0" borderId="3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210" fontId="0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72" fillId="0" borderId="13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80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vertical="center" wrapText="1"/>
    </xf>
    <xf numFmtId="3" fontId="73" fillId="0" borderId="13" xfId="0" applyNumberFormat="1" applyFont="1" applyFill="1" applyBorder="1" applyAlignment="1">
      <alignment/>
    </xf>
    <xf numFmtId="0" fontId="73" fillId="0" borderId="14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73" fillId="0" borderId="18" xfId="0" applyFont="1" applyFill="1" applyBorder="1" applyAlignment="1">
      <alignment/>
    </xf>
    <xf numFmtId="0" fontId="73" fillId="0" borderId="16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3" fillId="0" borderId="0" xfId="0" applyFont="1" applyFill="1" applyBorder="1" applyAlignment="1">
      <alignment vertical="center" wrapText="1"/>
    </xf>
    <xf numFmtId="0" fontId="80" fillId="0" borderId="13" xfId="0" applyFont="1" applyFill="1" applyBorder="1" applyAlignment="1">
      <alignment horizontal="right" vertical="center" wrapText="1" readingOrder="2"/>
    </xf>
    <xf numFmtId="0" fontId="73" fillId="0" borderId="57" xfId="0" applyFont="1" applyFill="1" applyBorder="1" applyAlignment="1">
      <alignment horizontal="center"/>
    </xf>
    <xf numFmtId="0" fontId="73" fillId="0" borderId="19" xfId="0" applyFont="1" applyFill="1" applyBorder="1" applyAlignment="1">
      <alignment vertical="center" wrapText="1"/>
    </xf>
    <xf numFmtId="0" fontId="73" fillId="0" borderId="26" xfId="0" applyFont="1" applyFill="1" applyBorder="1" applyAlignment="1">
      <alignment/>
    </xf>
    <xf numFmtId="3" fontId="73" fillId="0" borderId="25" xfId="0" applyNumberFormat="1" applyFont="1" applyFill="1" applyBorder="1" applyAlignment="1">
      <alignment/>
    </xf>
    <xf numFmtId="0" fontId="72" fillId="0" borderId="16" xfId="0" applyFont="1" applyFill="1" applyBorder="1" applyAlignment="1">
      <alignment vertical="center" wrapText="1"/>
    </xf>
    <xf numFmtId="0" fontId="73" fillId="0" borderId="42" xfId="0" applyFont="1" applyFill="1" applyBorder="1" applyAlignment="1">
      <alignment horizontal="center"/>
    </xf>
    <xf numFmtId="0" fontId="73" fillId="0" borderId="73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80" fillId="0" borderId="16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73" fillId="0" borderId="19" xfId="0" applyFont="1" applyFill="1" applyBorder="1" applyAlignment="1">
      <alignment horizontal="right" vertical="center" wrapText="1" readingOrder="2"/>
    </xf>
    <xf numFmtId="0" fontId="73" fillId="0" borderId="64" xfId="0" applyFont="1" applyFill="1" applyBorder="1" applyAlignment="1">
      <alignment/>
    </xf>
    <xf numFmtId="0" fontId="72" fillId="0" borderId="13" xfId="0" applyFont="1" applyFill="1" applyBorder="1" applyAlignment="1">
      <alignment horizontal="center" vertical="center" wrapText="1"/>
    </xf>
    <xf numFmtId="0" fontId="73" fillId="0" borderId="64" xfId="0" applyFont="1" applyFill="1" applyBorder="1" applyAlignment="1">
      <alignment vertical="center" wrapText="1"/>
    </xf>
    <xf numFmtId="3" fontId="73" fillId="0" borderId="19" xfId="0" applyNumberFormat="1" applyFont="1" applyFill="1" applyBorder="1" applyAlignment="1">
      <alignment/>
    </xf>
    <xf numFmtId="0" fontId="73" fillId="0" borderId="66" xfId="0" applyFont="1" applyFill="1" applyBorder="1" applyAlignment="1">
      <alignment/>
    </xf>
    <xf numFmtId="0" fontId="73" fillId="0" borderId="13" xfId="0" applyFont="1" applyFill="1" applyBorder="1" applyAlignment="1">
      <alignment horizontal="center"/>
    </xf>
    <xf numFmtId="0" fontId="80" fillId="0" borderId="16" xfId="0" applyFont="1" applyFill="1" applyBorder="1" applyAlignment="1">
      <alignment horizontal="right" vertical="center" wrapText="1" readingOrder="1"/>
    </xf>
    <xf numFmtId="0" fontId="80" fillId="0" borderId="16" xfId="0" applyFont="1" applyFill="1" applyBorder="1" applyAlignment="1">
      <alignment horizontal="right" vertical="center" wrapText="1"/>
    </xf>
    <xf numFmtId="0" fontId="80" fillId="0" borderId="16" xfId="0" applyFont="1" applyFill="1" applyBorder="1" applyAlignment="1">
      <alignment horizontal="right" vertical="center" wrapText="1" readingOrder="2"/>
    </xf>
    <xf numFmtId="0" fontId="72" fillId="0" borderId="18" xfId="0" applyFont="1" applyFill="1" applyBorder="1" applyAlignment="1">
      <alignment horizontal="center"/>
    </xf>
    <xf numFmtId="0" fontId="73" fillId="0" borderId="63" xfId="0" applyFont="1" applyFill="1" applyBorder="1" applyAlignment="1">
      <alignment horizontal="center"/>
    </xf>
    <xf numFmtId="0" fontId="73" fillId="0" borderId="39" xfId="0" applyFont="1" applyFill="1" applyBorder="1" applyAlignment="1">
      <alignment/>
    </xf>
    <xf numFmtId="0" fontId="73" fillId="0" borderId="44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right" vertical="center" wrapText="1"/>
    </xf>
    <xf numFmtId="3" fontId="73" fillId="0" borderId="66" xfId="0" applyNumberFormat="1" applyFont="1" applyFill="1" applyBorder="1" applyAlignment="1">
      <alignment/>
    </xf>
    <xf numFmtId="0" fontId="73" fillId="0" borderId="19" xfId="0" applyFont="1" applyFill="1" applyBorder="1" applyAlignment="1">
      <alignment horizontal="right" vertical="center" wrapText="1"/>
    </xf>
    <xf numFmtId="0" fontId="73" fillId="0" borderId="42" xfId="0" applyFont="1" applyFill="1" applyBorder="1" applyAlignment="1">
      <alignment/>
    </xf>
    <xf numFmtId="0" fontId="1" fillId="0" borderId="16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vertical="top" wrapText="1"/>
    </xf>
    <xf numFmtId="3" fontId="73" fillId="0" borderId="14" xfId="0" applyNumberFormat="1" applyFont="1" applyFill="1" applyBorder="1" applyAlignment="1">
      <alignment horizontal="right" vertical="center" wrapText="1"/>
    </xf>
    <xf numFmtId="0" fontId="73" fillId="0" borderId="14" xfId="0" applyFont="1" applyFill="1" applyBorder="1" applyAlignment="1">
      <alignment vertical="top" wrapText="1"/>
    </xf>
    <xf numFmtId="0" fontId="0" fillId="0" borderId="19" xfId="0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3" fontId="0" fillId="0" borderId="14" xfId="0" applyNumberForma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0" borderId="41" xfId="0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73" fillId="0" borderId="15" xfId="0" applyFont="1" applyFill="1" applyBorder="1" applyAlignment="1">
      <alignment vertical="top" wrapText="1"/>
    </xf>
    <xf numFmtId="0" fontId="73" fillId="0" borderId="23" xfId="0" applyFont="1" applyFill="1" applyBorder="1" applyAlignment="1">
      <alignment horizontal="center" vertical="top"/>
    </xf>
    <xf numFmtId="0" fontId="72" fillId="0" borderId="23" xfId="0" applyFont="1" applyFill="1" applyBorder="1" applyAlignment="1">
      <alignment vertical="top"/>
    </xf>
    <xf numFmtId="0" fontId="73" fillId="0" borderId="13" xfId="0" applyFont="1" applyFill="1" applyBorder="1" applyAlignment="1">
      <alignment horizontal="center" vertical="top"/>
    </xf>
    <xf numFmtId="0" fontId="72" fillId="0" borderId="42" xfId="0" applyFont="1" applyFill="1" applyBorder="1" applyAlignment="1">
      <alignment vertical="top"/>
    </xf>
    <xf numFmtId="0" fontId="73" fillId="0" borderId="13" xfId="0" applyFont="1" applyFill="1" applyBorder="1" applyAlignment="1">
      <alignment vertical="top"/>
    </xf>
    <xf numFmtId="0" fontId="73" fillId="0" borderId="14" xfId="0" applyFont="1" applyFill="1" applyBorder="1" applyAlignment="1">
      <alignment vertical="top"/>
    </xf>
    <xf numFmtId="0" fontId="73" fillId="0" borderId="16" xfId="0" applyFont="1" applyFill="1" applyBorder="1" applyAlignment="1">
      <alignment horizontal="center" vertical="top"/>
    </xf>
    <xf numFmtId="0" fontId="73" fillId="0" borderId="17" xfId="0" applyFont="1" applyFill="1" applyBorder="1" applyAlignment="1">
      <alignment horizontal="center" vertical="top"/>
    </xf>
    <xf numFmtId="0" fontId="73" fillId="0" borderId="19" xfId="0" applyFont="1" applyFill="1" applyBorder="1" applyAlignment="1">
      <alignment vertical="top"/>
    </xf>
    <xf numFmtId="0" fontId="73" fillId="0" borderId="17" xfId="0" applyFont="1" applyFill="1" applyBorder="1" applyAlignment="1">
      <alignment vertical="top"/>
    </xf>
    <xf numFmtId="0" fontId="73" fillId="0" borderId="18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1" fillId="0" borderId="42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9" xfId="0" applyFont="1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72" fillId="0" borderId="23" xfId="0" applyFont="1" applyFill="1" applyBorder="1" applyAlignment="1">
      <alignment horizontal="center"/>
    </xf>
    <xf numFmtId="0" fontId="72" fillId="0" borderId="2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3" fillId="0" borderId="33" xfId="0" applyFont="1" applyFill="1" applyBorder="1" applyAlignment="1">
      <alignment horizontal="center"/>
    </xf>
    <xf numFmtId="0" fontId="72" fillId="0" borderId="33" xfId="0" applyFont="1" applyFill="1" applyBorder="1" applyAlignment="1">
      <alignment wrapText="1"/>
    </xf>
    <xf numFmtId="0" fontId="72" fillId="0" borderId="33" xfId="0" applyFont="1" applyFill="1" applyBorder="1" applyAlignment="1">
      <alignment horizontal="center"/>
    </xf>
    <xf numFmtId="0" fontId="81" fillId="0" borderId="33" xfId="0" applyFont="1" applyFill="1" applyBorder="1" applyAlignment="1">
      <alignment horizontal="center"/>
    </xf>
    <xf numFmtId="0" fontId="81" fillId="0" borderId="33" xfId="0" applyFont="1" applyFill="1" applyBorder="1" applyAlignment="1">
      <alignment wrapText="1"/>
    </xf>
    <xf numFmtId="0" fontId="72" fillId="0" borderId="17" xfId="0" applyFont="1" applyFill="1" applyBorder="1" applyAlignment="1">
      <alignment horizontal="center"/>
    </xf>
    <xf numFmtId="0" fontId="72" fillId="0" borderId="17" xfId="0" applyFont="1" applyFill="1" applyBorder="1" applyAlignment="1">
      <alignment wrapText="1"/>
    </xf>
    <xf numFmtId="0" fontId="72" fillId="0" borderId="1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73" fillId="0" borderId="41" xfId="0" applyFont="1" applyFill="1" applyBorder="1" applyAlignment="1">
      <alignment vertical="top" wrapText="1"/>
    </xf>
    <xf numFmtId="0" fontId="8" fillId="0" borderId="74" xfId="0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18" fontId="11" fillId="35" borderId="27" xfId="0" applyNumberFormat="1" applyFont="1" applyFill="1" applyBorder="1" applyAlignment="1">
      <alignment horizontal="center"/>
    </xf>
    <xf numFmtId="218" fontId="11" fillId="35" borderId="28" xfId="0" applyNumberFormat="1" applyFont="1" applyFill="1" applyBorder="1" applyAlignment="1">
      <alignment horizontal="center"/>
    </xf>
    <xf numFmtId="218" fontId="11" fillId="35" borderId="29" xfId="0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 readingOrder="2"/>
    </xf>
    <xf numFmtId="0" fontId="1" fillId="0" borderId="5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readingOrder="2"/>
    </xf>
    <xf numFmtId="0" fontId="1" fillId="0" borderId="54" xfId="0" applyFont="1" applyBorder="1" applyAlignment="1">
      <alignment horizontal="center" vertical="center" readingOrder="2"/>
    </xf>
    <xf numFmtId="205" fontId="1" fillId="33" borderId="23" xfId="0" applyNumberFormat="1" applyFont="1" applyFill="1" applyBorder="1" applyAlignment="1">
      <alignment horizontal="center"/>
    </xf>
    <xf numFmtId="205" fontId="1" fillId="33" borderId="75" xfId="0" applyNumberFormat="1" applyFont="1" applyFill="1" applyBorder="1" applyAlignment="1">
      <alignment horizontal="center"/>
    </xf>
    <xf numFmtId="218" fontId="8" fillId="36" borderId="21" xfId="0" applyNumberFormat="1" applyFont="1" applyFill="1" applyBorder="1" applyAlignment="1">
      <alignment horizontal="center" vertical="center"/>
    </xf>
    <xf numFmtId="218" fontId="8" fillId="36" borderId="76" xfId="0" applyNumberFormat="1" applyFont="1" applyFill="1" applyBorder="1" applyAlignment="1">
      <alignment horizontal="center" vertical="center"/>
    </xf>
    <xf numFmtId="218" fontId="8" fillId="36" borderId="77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218" fontId="8" fillId="36" borderId="68" xfId="0" applyNumberFormat="1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218" fontId="11" fillId="36" borderId="21" xfId="0" applyNumberFormat="1" applyFont="1" applyFill="1" applyBorder="1" applyAlignment="1">
      <alignment horizontal="center" vertical="center"/>
    </xf>
    <xf numFmtId="218" fontId="11" fillId="36" borderId="76" xfId="0" applyNumberFormat="1" applyFont="1" applyFill="1" applyBorder="1" applyAlignment="1">
      <alignment horizontal="center" vertical="center"/>
    </xf>
    <xf numFmtId="218" fontId="11" fillId="36" borderId="77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218" fontId="8" fillId="36" borderId="21" xfId="0" applyNumberFormat="1" applyFont="1" applyFill="1" applyBorder="1" applyAlignment="1">
      <alignment horizontal="center"/>
    </xf>
    <xf numFmtId="218" fontId="8" fillId="36" borderId="76" xfId="0" applyNumberFormat="1" applyFont="1" applyFill="1" applyBorder="1" applyAlignment="1">
      <alignment horizontal="center"/>
    </xf>
    <xf numFmtId="218" fontId="8" fillId="36" borderId="77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218" fontId="11" fillId="36" borderId="21" xfId="0" applyNumberFormat="1" applyFont="1" applyFill="1" applyBorder="1" applyAlignment="1">
      <alignment horizontal="center"/>
    </xf>
    <xf numFmtId="218" fontId="11" fillId="36" borderId="76" xfId="0" applyNumberFormat="1" applyFont="1" applyFill="1" applyBorder="1" applyAlignment="1">
      <alignment horizontal="center"/>
    </xf>
    <xf numFmtId="218" fontId="11" fillId="36" borderId="77" xfId="0" applyNumberFormat="1" applyFont="1" applyFill="1" applyBorder="1" applyAlignment="1">
      <alignment horizontal="center"/>
    </xf>
    <xf numFmtId="0" fontId="11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218" fontId="11" fillId="36" borderId="67" xfId="0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0" fillId="0" borderId="39" xfId="0" applyNumberFormat="1" applyFont="1" applyFill="1" applyBorder="1" applyAlignment="1">
      <alignment horizontal="center" vertical="top"/>
    </xf>
    <xf numFmtId="1" fontId="0" fillId="0" borderId="14" xfId="0" applyNumberFormat="1" applyFill="1" applyBorder="1" applyAlignment="1">
      <alignment horizontal="center" vertical="top"/>
    </xf>
    <xf numFmtId="1" fontId="73" fillId="0" borderId="44" xfId="0" applyNumberFormat="1" applyFont="1" applyFill="1" applyBorder="1" applyAlignment="1">
      <alignment horizontal="center" vertical="top"/>
    </xf>
    <xf numFmtId="1" fontId="73" fillId="0" borderId="16" xfId="0" applyNumberFormat="1" applyFont="1" applyFill="1" applyBorder="1" applyAlignment="1">
      <alignment horizontal="center" vertical="top"/>
    </xf>
    <xf numFmtId="1" fontId="73" fillId="0" borderId="14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64" xfId="0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1" fontId="73" fillId="0" borderId="39" xfId="0" applyNumberFormat="1" applyFont="1" applyFill="1" applyBorder="1" applyAlignment="1">
      <alignment horizontal="center" vertical="top"/>
    </xf>
    <xf numFmtId="1" fontId="0" fillId="0" borderId="44" xfId="0" applyNumberFormat="1" applyFont="1" applyFill="1" applyBorder="1" applyAlignment="1">
      <alignment horizontal="center" vertical="top"/>
    </xf>
    <xf numFmtId="1" fontId="0" fillId="0" borderId="16" xfId="0" applyNumberFormat="1" applyFill="1" applyBorder="1" applyAlignment="1">
      <alignment horizontal="center" vertical="top"/>
    </xf>
    <xf numFmtId="1" fontId="0" fillId="0" borderId="44" xfId="0" applyNumberFormat="1" applyFill="1" applyBorder="1" applyAlignment="1">
      <alignment horizontal="center" vertical="top"/>
    </xf>
    <xf numFmtId="1" fontId="0" fillId="0" borderId="81" xfId="0" applyNumberFormat="1" applyFont="1" applyFill="1" applyBorder="1" applyAlignment="1">
      <alignment horizontal="center" vertical="top"/>
    </xf>
    <xf numFmtId="1" fontId="0" fillId="0" borderId="15" xfId="0" applyNumberFormat="1" applyFill="1" applyBorder="1" applyAlignment="1">
      <alignment horizontal="center" vertical="top"/>
    </xf>
    <xf numFmtId="1" fontId="0" fillId="0" borderId="51" xfId="0" applyNumberFormat="1" applyFont="1" applyFill="1" applyBorder="1" applyAlignment="1">
      <alignment horizontal="center" vertical="top"/>
    </xf>
    <xf numFmtId="1" fontId="0" fillId="0" borderId="41" xfId="0" applyNumberFormat="1" applyFill="1" applyBorder="1" applyAlignment="1">
      <alignment horizontal="center" vertical="top"/>
    </xf>
    <xf numFmtId="0" fontId="8" fillId="36" borderId="21" xfId="0" applyFont="1" applyFill="1" applyBorder="1" applyAlignment="1">
      <alignment horizontal="center" vertical="center"/>
    </xf>
    <xf numFmtId="0" fontId="8" fillId="36" borderId="76" xfId="0" applyFont="1" applyFill="1" applyBorder="1" applyAlignment="1">
      <alignment horizontal="center" vertical="center"/>
    </xf>
    <xf numFmtId="0" fontId="8" fillId="36" borderId="77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/>
    </xf>
    <xf numFmtId="0" fontId="0" fillId="36" borderId="76" xfId="0" applyFont="1" applyFill="1" applyBorder="1" applyAlignment="1">
      <alignment horizontal="center"/>
    </xf>
    <xf numFmtId="0" fontId="0" fillId="36" borderId="7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rightToLeft="1" tabSelected="1" zoomScalePageLayoutView="0" workbookViewId="0" topLeftCell="A1">
      <selection activeCell="N26" sqref="N26"/>
    </sheetView>
  </sheetViews>
  <sheetFormatPr defaultColWidth="9.33203125" defaultRowHeight="12.75"/>
  <cols>
    <col min="1" max="1" width="14" style="0" customWidth="1"/>
    <col min="2" max="2" width="44.66015625" style="168" customWidth="1"/>
    <col min="3" max="3" width="11.83203125" style="168" bestFit="1" customWidth="1"/>
    <col min="4" max="6" width="9.33203125" style="168" customWidth="1"/>
    <col min="7" max="7" width="9.83203125" style="168" bestFit="1" customWidth="1"/>
  </cols>
  <sheetData>
    <row r="1" spans="1:7" ht="15.75">
      <c r="A1" s="930" t="s">
        <v>81</v>
      </c>
      <c r="B1" s="932" t="s">
        <v>82</v>
      </c>
      <c r="C1" s="924" t="s">
        <v>83</v>
      </c>
      <c r="D1" s="925"/>
      <c r="E1" s="925"/>
      <c r="F1" s="925"/>
      <c r="G1" s="926"/>
    </row>
    <row r="2" spans="1:7" ht="16.5" thickBot="1">
      <c r="A2" s="931"/>
      <c r="B2" s="933"/>
      <c r="C2" s="263" t="s">
        <v>27</v>
      </c>
      <c r="D2" s="253" t="s">
        <v>87</v>
      </c>
      <c r="E2" s="253" t="s">
        <v>80</v>
      </c>
      <c r="F2" s="253" t="s">
        <v>28</v>
      </c>
      <c r="G2" s="264" t="s">
        <v>29</v>
      </c>
    </row>
    <row r="3" spans="1:7" ht="15.75">
      <c r="A3" s="27">
        <v>1</v>
      </c>
      <c r="B3" s="258" t="s">
        <v>19</v>
      </c>
      <c r="C3" s="265">
        <f>'مجموعة 1'!E36</f>
        <v>0</v>
      </c>
      <c r="D3" s="254">
        <f>'مجموعة 1'!F36</f>
        <v>0</v>
      </c>
      <c r="E3" s="254">
        <f>'مجموعة 1'!G36</f>
        <v>0</v>
      </c>
      <c r="F3" s="254">
        <f>'مجموعة 1'!H36</f>
        <v>0</v>
      </c>
      <c r="G3" s="266">
        <f>'مجموعة 1'!P36+'مجموعة 1'!Q36</f>
        <v>0</v>
      </c>
    </row>
    <row r="4" spans="1:7" ht="15.75">
      <c r="A4" s="250">
        <v>2</v>
      </c>
      <c r="B4" s="259" t="s">
        <v>41</v>
      </c>
      <c r="C4" s="267">
        <f>'مجموعة 2'!K69</f>
        <v>0</v>
      </c>
      <c r="D4" s="255">
        <f>'مجموعة 2'!L69</f>
        <v>0</v>
      </c>
      <c r="E4" s="255">
        <f>'مجموعة 2'!M69</f>
        <v>0</v>
      </c>
      <c r="F4" s="255">
        <f>'مجموعة 2'!N69</f>
        <v>0</v>
      </c>
      <c r="G4" s="268">
        <f>'مجموعة 2'!O69</f>
        <v>0</v>
      </c>
    </row>
    <row r="5" spans="1:7" ht="15.75">
      <c r="A5" s="250">
        <v>3</v>
      </c>
      <c r="B5" s="259" t="s">
        <v>20</v>
      </c>
      <c r="C5" s="267">
        <f>'مجموعة 3'!K32</f>
        <v>0</v>
      </c>
      <c r="D5" s="255">
        <f>'مجموعة 3'!L32</f>
        <v>0</v>
      </c>
      <c r="E5" s="255">
        <f>'مجموعة 3'!M32</f>
        <v>0</v>
      </c>
      <c r="F5" s="255">
        <f>'مجموعة 3'!N32</f>
        <v>0</v>
      </c>
      <c r="G5" s="268">
        <f>'مجموعة 3'!O32</f>
        <v>0</v>
      </c>
    </row>
    <row r="6" spans="1:7" ht="15.75">
      <c r="A6" s="250">
        <v>4</v>
      </c>
      <c r="B6" s="259" t="s">
        <v>96</v>
      </c>
      <c r="C6" s="267">
        <f>'مجموعة 4'!K27</f>
        <v>0</v>
      </c>
      <c r="D6" s="255">
        <f>'مجموعة 4'!L27</f>
        <v>0</v>
      </c>
      <c r="E6" s="255">
        <f>'مجموعة 4'!M27</f>
        <v>0</v>
      </c>
      <c r="F6" s="255">
        <f>'مجموعة 4'!N27</f>
        <v>0</v>
      </c>
      <c r="G6" s="268">
        <f>'مجموعة 4'!O27</f>
        <v>0</v>
      </c>
    </row>
    <row r="7" spans="1:7" ht="15.75">
      <c r="A7" s="250">
        <v>5</v>
      </c>
      <c r="B7" s="259" t="s">
        <v>21</v>
      </c>
      <c r="C7" s="267">
        <f>'مجموعة 5'!K17</f>
        <v>0</v>
      </c>
      <c r="D7" s="255">
        <f>'مجموعة 5'!L17</f>
        <v>0</v>
      </c>
      <c r="E7" s="255">
        <f>'مجموعة 5'!M17</f>
        <v>0</v>
      </c>
      <c r="F7" s="255">
        <f>'مجموعة 5'!N17</f>
        <v>0</v>
      </c>
      <c r="G7" s="268">
        <f>'مجموعة 5'!O17</f>
        <v>0</v>
      </c>
    </row>
    <row r="8" spans="1:7" ht="15.75">
      <c r="A8" s="250">
        <v>6</v>
      </c>
      <c r="B8" s="259" t="s">
        <v>22</v>
      </c>
      <c r="C8" s="267">
        <f>'مجموعة 6'!K16</f>
        <v>0</v>
      </c>
      <c r="D8" s="255">
        <f>'مجموعة 6'!L16</f>
        <v>0</v>
      </c>
      <c r="E8" s="255">
        <f>'مجموعة 6'!M16</f>
        <v>0</v>
      </c>
      <c r="F8" s="255">
        <f>'مجموعة 6'!N16</f>
        <v>0</v>
      </c>
      <c r="G8" s="268">
        <f>'مجموعة 6'!O16</f>
        <v>0</v>
      </c>
    </row>
    <row r="9" spans="1:7" ht="15.75">
      <c r="A9" s="250">
        <v>7</v>
      </c>
      <c r="B9" s="259" t="s">
        <v>23</v>
      </c>
      <c r="C9" s="267">
        <f>'مجموعة 7'!K113</f>
        <v>0</v>
      </c>
      <c r="D9" s="267">
        <f>'مجموعة 7'!L113</f>
        <v>0</v>
      </c>
      <c r="E9" s="267">
        <f>'مجموعة 7'!M113</f>
        <v>0</v>
      </c>
      <c r="F9" s="267">
        <f>'مجموعة 7'!N113</f>
        <v>0</v>
      </c>
      <c r="G9" s="267">
        <f>'مجموعة 7'!O113</f>
        <v>0</v>
      </c>
    </row>
    <row r="10" spans="1:7" ht="15.75">
      <c r="A10" s="250">
        <v>8</v>
      </c>
      <c r="B10" s="259" t="s">
        <v>24</v>
      </c>
      <c r="C10" s="267">
        <f>'مجموعة 8'!K22</f>
        <v>0</v>
      </c>
      <c r="D10" s="267">
        <f>'مجموعة 8'!L22</f>
        <v>0</v>
      </c>
      <c r="E10" s="267">
        <f>'مجموعة 8'!M22</f>
        <v>0</v>
      </c>
      <c r="F10" s="267">
        <f>'مجموعة 8'!N22</f>
        <v>0</v>
      </c>
      <c r="G10" s="267">
        <f>'مجموعة 8'!O22</f>
        <v>0</v>
      </c>
    </row>
    <row r="11" spans="1:7" ht="15.75">
      <c r="A11" s="250">
        <v>9</v>
      </c>
      <c r="B11" s="260" t="s">
        <v>79</v>
      </c>
      <c r="C11" s="267">
        <f>'مجموعة 9'!K27</f>
        <v>0</v>
      </c>
      <c r="D11" s="267">
        <f>'مجموعة 9'!L27</f>
        <v>0</v>
      </c>
      <c r="E11" s="267">
        <f>'مجموعة 9'!M27</f>
        <v>0</v>
      </c>
      <c r="F11" s="267">
        <f>'مجموعة 9'!N27</f>
        <v>0</v>
      </c>
      <c r="G11" s="267">
        <f>'مجموعة 9'!O27</f>
        <v>0</v>
      </c>
    </row>
    <row r="12" spans="1:7" ht="16.5" thickBot="1">
      <c r="A12" s="251">
        <v>10</v>
      </c>
      <c r="B12" s="261" t="s">
        <v>25</v>
      </c>
      <c r="C12" s="269"/>
      <c r="D12" s="256"/>
      <c r="E12" s="256"/>
      <c r="F12" s="256">
        <f>'مجموعة 10'!J30</f>
        <v>0</v>
      </c>
      <c r="G12" s="270">
        <f>'مجموعة 10'!K30</f>
        <v>0</v>
      </c>
    </row>
    <row r="13" spans="1:7" ht="16.5" thickBot="1">
      <c r="A13" s="249" t="s">
        <v>78</v>
      </c>
      <c r="B13" s="262" t="s">
        <v>26</v>
      </c>
      <c r="C13" s="271">
        <f>SUM(C3:C12)</f>
        <v>0</v>
      </c>
      <c r="D13" s="257">
        <f>SUM(D3:D12)</f>
        <v>0</v>
      </c>
      <c r="E13" s="257">
        <f>SUM(E3:E12)</f>
        <v>0</v>
      </c>
      <c r="F13" s="257">
        <f>SUM(F3:F12)</f>
        <v>0</v>
      </c>
      <c r="G13" s="272">
        <f>SUM(G3:G12)</f>
        <v>0</v>
      </c>
    </row>
    <row r="14" spans="1:7" ht="19.5" thickBot="1">
      <c r="A14" s="223"/>
      <c r="B14" s="252" t="s">
        <v>392</v>
      </c>
      <c r="C14" s="927">
        <f>C13+D13+E13+F13+G13</f>
        <v>0</v>
      </c>
      <c r="D14" s="928"/>
      <c r="E14" s="928"/>
      <c r="F14" s="928"/>
      <c r="G14" s="929"/>
    </row>
    <row r="17" ht="12.75">
      <c r="A17" s="632" t="s">
        <v>253</v>
      </c>
    </row>
    <row r="18" spans="1:7" ht="12.75">
      <c r="A18" s="632" t="s">
        <v>254</v>
      </c>
      <c r="G18"/>
    </row>
    <row r="19" ht="12.75">
      <c r="G19"/>
    </row>
    <row r="20" ht="12.75">
      <c r="A20" s="632"/>
    </row>
  </sheetData>
  <sheetProtection/>
  <mergeCells count="4">
    <mergeCell ref="C1:G1"/>
    <mergeCell ref="C14:G14"/>
    <mergeCell ref="A1:A2"/>
    <mergeCell ref="B1:B2"/>
  </mergeCells>
  <printOptions/>
  <pageMargins left="0.787401575" right="0.787401575" top="0.984251969" bottom="0.984251969" header="0.5" footer="0.5"/>
  <pageSetup horizontalDpi="600" verticalDpi="600" orientation="landscape" paperSize="9" scale="140" r:id="rId1"/>
  <headerFooter alignWithMargins="0">
    <oddHeader>&amp;LPCDD/PCDF Inventory&amp;CReference Year: ______________&amp;RCountry: ________________</oddHeader>
    <oddFooter>&amp;L&amp;A&amp;C&amp;D&amp;RPage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rightToLeft="1" zoomScale="86" zoomScaleNormal="86" zoomScalePageLayoutView="0" workbookViewId="0" topLeftCell="A1">
      <selection activeCell="H39" sqref="H39"/>
    </sheetView>
  </sheetViews>
  <sheetFormatPr defaultColWidth="9.33203125" defaultRowHeight="12.75"/>
  <cols>
    <col min="1" max="1" width="9.66015625" style="0" customWidth="1"/>
    <col min="2" max="2" width="6.33203125" style="60" customWidth="1"/>
    <col min="3" max="3" width="7.33203125" style="0" bestFit="1" customWidth="1"/>
    <col min="4" max="4" width="44.66015625" style="0" customWidth="1"/>
    <col min="5" max="5" width="10.16015625" style="0" customWidth="1"/>
    <col min="6" max="6" width="11.5" style="0" customWidth="1"/>
    <col min="7" max="7" width="12.33203125" style="0" customWidth="1"/>
    <col min="8" max="8" width="11.83203125" style="0" customWidth="1"/>
    <col min="9" max="9" width="12.33203125" style="0" customWidth="1"/>
    <col min="10" max="10" width="14.33203125" style="0" bestFit="1" customWidth="1"/>
    <col min="11" max="11" width="13.33203125" style="0" customWidth="1"/>
    <col min="12" max="12" width="11.83203125" style="0" customWidth="1"/>
    <col min="13" max="13" width="10.5" style="0" customWidth="1"/>
    <col min="14" max="15" width="13.33203125" style="0" bestFit="1" customWidth="1"/>
    <col min="16" max="16" width="25.5" style="0" customWidth="1"/>
  </cols>
  <sheetData>
    <row r="1" spans="1:15" s="38" customFormat="1" ht="18.75">
      <c r="A1" s="437"/>
      <c r="B1" s="126"/>
      <c r="C1" s="463"/>
      <c r="D1" s="471" t="s">
        <v>18</v>
      </c>
      <c r="E1" s="941" t="s">
        <v>86</v>
      </c>
      <c r="F1" s="944"/>
      <c r="G1" s="944"/>
      <c r="H1" s="944"/>
      <c r="I1" s="945"/>
      <c r="J1" s="275" t="s">
        <v>36</v>
      </c>
      <c r="K1" s="1007" t="s">
        <v>89</v>
      </c>
      <c r="L1" s="1008"/>
      <c r="M1" s="1008"/>
      <c r="N1" s="1008"/>
      <c r="O1" s="1009"/>
    </row>
    <row r="2" spans="1:15" s="38" customFormat="1" ht="15" thickBot="1">
      <c r="A2" s="279" t="s">
        <v>84</v>
      </c>
      <c r="B2" s="280" t="s">
        <v>85</v>
      </c>
      <c r="C2" s="279" t="s">
        <v>30</v>
      </c>
      <c r="D2" s="153"/>
      <c r="E2" s="468" t="s">
        <v>27</v>
      </c>
      <c r="F2" s="363" t="s">
        <v>87</v>
      </c>
      <c r="G2" s="363" t="s">
        <v>80</v>
      </c>
      <c r="H2" s="363" t="s">
        <v>28</v>
      </c>
      <c r="I2" s="469" t="s">
        <v>29</v>
      </c>
      <c r="J2" s="277"/>
      <c r="K2" s="278" t="s">
        <v>13</v>
      </c>
      <c r="L2" s="278" t="s">
        <v>13</v>
      </c>
      <c r="M2" s="278" t="s">
        <v>13</v>
      </c>
      <c r="N2" s="278" t="s">
        <v>13</v>
      </c>
      <c r="O2" s="278" t="s">
        <v>13</v>
      </c>
    </row>
    <row r="3" spans="1:15" s="38" customFormat="1" ht="16.5" thickBot="1">
      <c r="A3" s="58">
        <v>9</v>
      </c>
      <c r="B3" s="118"/>
      <c r="C3" s="879"/>
      <c r="D3" s="880" t="s">
        <v>354</v>
      </c>
      <c r="E3" s="880"/>
      <c r="F3" s="880"/>
      <c r="G3" s="880"/>
      <c r="H3" s="880"/>
      <c r="I3" s="880"/>
      <c r="J3" s="582"/>
      <c r="K3" s="470" t="s">
        <v>27</v>
      </c>
      <c r="L3" s="285" t="s">
        <v>87</v>
      </c>
      <c r="M3" s="285" t="s">
        <v>80</v>
      </c>
      <c r="N3" s="362" t="s">
        <v>28</v>
      </c>
      <c r="O3" s="464" t="s">
        <v>29</v>
      </c>
    </row>
    <row r="4" spans="1:15" s="38" customFormat="1" ht="12.75">
      <c r="A4" s="36"/>
      <c r="B4" s="109" t="s">
        <v>1</v>
      </c>
      <c r="C4" s="881"/>
      <c r="D4" s="882" t="s">
        <v>355</v>
      </c>
      <c r="E4" s="883"/>
      <c r="F4" s="883"/>
      <c r="G4" s="883"/>
      <c r="H4" s="883"/>
      <c r="I4" s="884"/>
      <c r="J4" s="78">
        <f aca="true" t="shared" si="0" ref="J4:O4">J5+J6+J7</f>
        <v>0</v>
      </c>
      <c r="K4" s="583">
        <f t="shared" si="0"/>
        <v>0</v>
      </c>
      <c r="L4" s="583">
        <f t="shared" si="0"/>
        <v>0</v>
      </c>
      <c r="M4" s="583">
        <f t="shared" si="0"/>
        <v>0</v>
      </c>
      <c r="N4" s="583">
        <f t="shared" si="0"/>
        <v>0</v>
      </c>
      <c r="O4" s="583">
        <f t="shared" si="0"/>
        <v>0</v>
      </c>
    </row>
    <row r="5" spans="1:15" s="38" customFormat="1" ht="12.75">
      <c r="A5" s="36"/>
      <c r="B5" s="109"/>
      <c r="C5" s="885">
        <v>1</v>
      </c>
      <c r="D5" s="883" t="s">
        <v>356</v>
      </c>
      <c r="E5" s="883" t="s">
        <v>12</v>
      </c>
      <c r="F5" s="883">
        <v>5</v>
      </c>
      <c r="G5" s="883" t="s">
        <v>12</v>
      </c>
      <c r="H5" s="883" t="s">
        <v>12</v>
      </c>
      <c r="I5" s="884" t="s">
        <v>12</v>
      </c>
      <c r="J5" s="80"/>
      <c r="K5" s="574"/>
      <c r="L5" s="521">
        <f>F5*$J5/1000000</f>
        <v>0</v>
      </c>
      <c r="M5" s="542"/>
      <c r="N5" s="542"/>
      <c r="O5" s="542"/>
    </row>
    <row r="6" spans="1:15" s="38" customFormat="1" ht="12.75">
      <c r="A6" s="36"/>
      <c r="B6" s="109"/>
      <c r="C6" s="881">
        <v>2</v>
      </c>
      <c r="D6" s="883" t="s">
        <v>357</v>
      </c>
      <c r="E6" s="883" t="s">
        <v>12</v>
      </c>
      <c r="F6" s="883">
        <v>0.5</v>
      </c>
      <c r="G6" s="883" t="s">
        <v>12</v>
      </c>
      <c r="H6" s="883" t="s">
        <v>12</v>
      </c>
      <c r="I6" s="884">
        <v>50</v>
      </c>
      <c r="J6" s="80"/>
      <c r="K6" s="574"/>
      <c r="L6" s="521">
        <f>F6*$J6/1000000</f>
        <v>0</v>
      </c>
      <c r="M6" s="542"/>
      <c r="N6" s="542"/>
      <c r="O6" s="521">
        <f>I6*$J6/1000000</f>
        <v>0</v>
      </c>
    </row>
    <row r="7" spans="1:15" s="38" customFormat="1" ht="12.75">
      <c r="A7" s="36"/>
      <c r="B7" s="119"/>
      <c r="C7" s="886">
        <v>3</v>
      </c>
      <c r="D7" s="887" t="s">
        <v>358</v>
      </c>
      <c r="E7" s="888" t="s">
        <v>12</v>
      </c>
      <c r="F7" s="888">
        <v>0.05</v>
      </c>
      <c r="G7" s="888" t="s">
        <v>12</v>
      </c>
      <c r="H7" s="888" t="s">
        <v>12</v>
      </c>
      <c r="I7" s="889">
        <v>5</v>
      </c>
      <c r="J7" s="76"/>
      <c r="K7" s="566"/>
      <c r="L7" s="525">
        <f>F7*$J7/1000000</f>
        <v>0</v>
      </c>
      <c r="M7" s="584"/>
      <c r="N7" s="584"/>
      <c r="O7" s="525">
        <f>I7*$J7/1000000</f>
        <v>0</v>
      </c>
    </row>
    <row r="8" spans="1:17" s="129" customFormat="1" ht="21" customHeight="1">
      <c r="A8" s="36"/>
      <c r="B8" s="109" t="s">
        <v>2</v>
      </c>
      <c r="C8" s="890"/>
      <c r="D8" s="891" t="s">
        <v>359</v>
      </c>
      <c r="E8" s="892"/>
      <c r="F8" s="892"/>
      <c r="G8" s="892"/>
      <c r="H8" s="892"/>
      <c r="I8" s="893"/>
      <c r="J8" s="78">
        <f>J9+J12+J17</f>
        <v>0</v>
      </c>
      <c r="K8" s="583">
        <f>K9+K12+K15</f>
        <v>0</v>
      </c>
      <c r="L8" s="583">
        <f>L9+L12+L15</f>
        <v>0</v>
      </c>
      <c r="M8" s="583">
        <f>M9+M12+M15</f>
        <v>0</v>
      </c>
      <c r="N8" s="583">
        <f>N9+N12+N15</f>
        <v>0</v>
      </c>
      <c r="O8" s="583">
        <f>O9+O12+O15</f>
        <v>0</v>
      </c>
      <c r="P8" s="585" t="s">
        <v>344</v>
      </c>
      <c r="Q8" s="38"/>
    </row>
    <row r="9" spans="1:16" s="38" customFormat="1" ht="12.75">
      <c r="A9" s="125"/>
      <c r="B9" s="166"/>
      <c r="C9" s="894">
        <v>1</v>
      </c>
      <c r="D9" s="755" t="s">
        <v>360</v>
      </c>
      <c r="E9" s="731"/>
      <c r="F9" s="731"/>
      <c r="G9" s="731"/>
      <c r="H9" s="731"/>
      <c r="I9" s="895"/>
      <c r="J9" s="466">
        <f>J10+J11</f>
        <v>0</v>
      </c>
      <c r="K9" s="586"/>
      <c r="L9" s="631">
        <f>L10+L11</f>
        <v>0</v>
      </c>
      <c r="M9" s="586">
        <v>0</v>
      </c>
      <c r="N9" s="586">
        <v>0</v>
      </c>
      <c r="O9" s="587">
        <f>O10+O11</f>
        <v>0</v>
      </c>
      <c r="P9" s="588"/>
    </row>
    <row r="10" spans="1:16" s="38" customFormat="1" ht="12.75">
      <c r="A10" s="36"/>
      <c r="B10" s="109"/>
      <c r="C10" s="890"/>
      <c r="D10" s="854" t="s">
        <v>240</v>
      </c>
      <c r="E10" s="864" t="s">
        <v>12</v>
      </c>
      <c r="F10" s="854">
        <v>10</v>
      </c>
      <c r="G10" s="864" t="s">
        <v>12</v>
      </c>
      <c r="H10" s="864" t="s">
        <v>12</v>
      </c>
      <c r="I10" s="896" t="s">
        <v>12</v>
      </c>
      <c r="J10" s="87"/>
      <c r="K10" s="542"/>
      <c r="L10" s="521">
        <f>F10*$P10/1000000000000</f>
        <v>0</v>
      </c>
      <c r="M10" s="574"/>
      <c r="N10" s="574"/>
      <c r="O10" s="521"/>
      <c r="P10" s="589"/>
    </row>
    <row r="11" spans="1:16" s="38" customFormat="1" ht="12.75">
      <c r="A11" s="36"/>
      <c r="B11" s="109"/>
      <c r="C11" s="890"/>
      <c r="D11" s="854" t="s">
        <v>239</v>
      </c>
      <c r="E11" s="864" t="s">
        <v>12</v>
      </c>
      <c r="F11" s="854">
        <v>1</v>
      </c>
      <c r="G11" s="864" t="s">
        <v>12</v>
      </c>
      <c r="H11" s="864" t="s">
        <v>12</v>
      </c>
      <c r="I11" s="871">
        <v>200</v>
      </c>
      <c r="J11" s="87"/>
      <c r="K11" s="542"/>
      <c r="L11" s="521">
        <f>F11*$P11/1000000000000</f>
        <v>0</v>
      </c>
      <c r="M11" s="574"/>
      <c r="N11" s="574"/>
      <c r="O11" s="521">
        <f>I11*$J11/1000000</f>
        <v>0</v>
      </c>
      <c r="P11" s="589"/>
    </row>
    <row r="12" spans="1:16" s="38" customFormat="1" ht="12.75">
      <c r="A12" s="36"/>
      <c r="B12" s="109"/>
      <c r="C12" s="890">
        <v>2</v>
      </c>
      <c r="D12" s="858" t="s">
        <v>361</v>
      </c>
      <c r="E12" s="854"/>
      <c r="F12" s="854"/>
      <c r="G12" s="854"/>
      <c r="H12" s="854"/>
      <c r="I12" s="855"/>
      <c r="J12" s="467">
        <f>J13+J14</f>
        <v>0</v>
      </c>
      <c r="K12" s="586"/>
      <c r="L12" s="590">
        <f>L13+L14</f>
        <v>0</v>
      </c>
      <c r="M12" s="586">
        <v>0</v>
      </c>
      <c r="N12" s="586">
        <v>0</v>
      </c>
      <c r="O12" s="587">
        <f>O13+O14</f>
        <v>0</v>
      </c>
      <c r="P12" s="591"/>
    </row>
    <row r="13" spans="1:16" s="38" customFormat="1" ht="12.75">
      <c r="A13" s="36"/>
      <c r="B13" s="109"/>
      <c r="C13" s="890"/>
      <c r="D13" s="854" t="s">
        <v>240</v>
      </c>
      <c r="E13" s="864" t="s">
        <v>12</v>
      </c>
      <c r="F13" s="854">
        <v>1</v>
      </c>
      <c r="G13" s="864" t="s">
        <v>12</v>
      </c>
      <c r="H13" s="864" t="s">
        <v>12</v>
      </c>
      <c r="I13" s="897" t="s">
        <v>12</v>
      </c>
      <c r="J13" s="87"/>
      <c r="K13" s="542"/>
      <c r="L13" s="521">
        <f>F13*$P13/1000000000000</f>
        <v>0</v>
      </c>
      <c r="M13" s="574"/>
      <c r="N13" s="574"/>
      <c r="O13" s="521"/>
      <c r="P13" s="589"/>
    </row>
    <row r="14" spans="1:17" s="129" customFormat="1" ht="20.25" customHeight="1">
      <c r="A14" s="36"/>
      <c r="B14" s="109"/>
      <c r="C14" s="898"/>
      <c r="D14" s="854" t="s">
        <v>239</v>
      </c>
      <c r="E14" s="864" t="s">
        <v>12</v>
      </c>
      <c r="F14" s="899">
        <v>0.2</v>
      </c>
      <c r="G14" s="864" t="s">
        <v>12</v>
      </c>
      <c r="H14" s="864" t="s">
        <v>12</v>
      </c>
      <c r="I14" s="855">
        <v>20</v>
      </c>
      <c r="J14" s="87"/>
      <c r="K14" s="542"/>
      <c r="L14" s="521">
        <f>F14*$P14/1000000000000</f>
        <v>0</v>
      </c>
      <c r="M14" s="574"/>
      <c r="N14" s="574"/>
      <c r="O14" s="521">
        <f>I14*$J14/1000000</f>
        <v>0</v>
      </c>
      <c r="P14" s="589"/>
      <c r="Q14" s="38"/>
    </row>
    <row r="15" spans="1:16" s="38" customFormat="1" ht="12.75">
      <c r="A15" s="36"/>
      <c r="B15" s="109"/>
      <c r="C15" s="890">
        <v>3</v>
      </c>
      <c r="D15" s="858" t="s">
        <v>362</v>
      </c>
      <c r="E15" s="854"/>
      <c r="F15" s="899"/>
      <c r="G15" s="854"/>
      <c r="H15" s="854"/>
      <c r="I15" s="855"/>
      <c r="J15" s="467">
        <f>J16+J17</f>
        <v>0</v>
      </c>
      <c r="K15" s="542"/>
      <c r="L15" s="590">
        <f>L16+L17</f>
        <v>0</v>
      </c>
      <c r="M15" s="586">
        <v>0</v>
      </c>
      <c r="N15" s="586">
        <v>0</v>
      </c>
      <c r="O15" s="587">
        <f>O16+O17</f>
        <v>0</v>
      </c>
      <c r="P15" s="591"/>
    </row>
    <row r="16" spans="1:17" s="38" customFormat="1" ht="12.75">
      <c r="A16" s="36"/>
      <c r="B16" s="109"/>
      <c r="C16" s="890"/>
      <c r="D16" s="854" t="s">
        <v>240</v>
      </c>
      <c r="E16" s="864" t="s">
        <v>12</v>
      </c>
      <c r="F16" s="899">
        <v>0.4</v>
      </c>
      <c r="G16" s="864" t="s">
        <v>12</v>
      </c>
      <c r="H16" s="864" t="s">
        <v>12</v>
      </c>
      <c r="I16" s="897" t="s">
        <v>12</v>
      </c>
      <c r="J16" s="87"/>
      <c r="K16" s="542"/>
      <c r="L16" s="521">
        <f>F16*$P16/1000000000000</f>
        <v>0</v>
      </c>
      <c r="M16" s="574"/>
      <c r="N16" s="574"/>
      <c r="O16" s="521"/>
      <c r="P16" s="589"/>
      <c r="Q16" s="129"/>
    </row>
    <row r="17" spans="1:16" s="38" customFormat="1" ht="13.5">
      <c r="A17" s="125"/>
      <c r="B17" s="167"/>
      <c r="C17" s="900"/>
      <c r="D17" s="854" t="s">
        <v>239</v>
      </c>
      <c r="E17" s="499" t="s">
        <v>12</v>
      </c>
      <c r="F17" s="723">
        <v>0.4</v>
      </c>
      <c r="G17" s="499" t="s">
        <v>12</v>
      </c>
      <c r="H17" s="499" t="s">
        <v>12</v>
      </c>
      <c r="I17" s="901">
        <v>4</v>
      </c>
      <c r="J17" s="159"/>
      <c r="K17" s="592"/>
      <c r="L17" s="521">
        <f>F17*$P17/1000000000000</f>
        <v>0</v>
      </c>
      <c r="M17" s="566"/>
      <c r="N17" s="566"/>
      <c r="O17" s="525">
        <f>I17*$J17/1000000</f>
        <v>0</v>
      </c>
      <c r="P17" s="593"/>
    </row>
    <row r="18" spans="1:16" s="38" customFormat="1" ht="25.5">
      <c r="A18" s="36"/>
      <c r="B18" s="109" t="s">
        <v>3</v>
      </c>
      <c r="C18" s="890"/>
      <c r="D18" s="902" t="s">
        <v>232</v>
      </c>
      <c r="E18" s="892"/>
      <c r="F18" s="892"/>
      <c r="G18" s="892"/>
      <c r="H18" s="892"/>
      <c r="I18" s="893"/>
      <c r="J18" s="78">
        <f aca="true" t="shared" si="1" ref="J18:O18">J19+J20+J21</f>
        <v>0</v>
      </c>
      <c r="K18" s="594">
        <f t="shared" si="1"/>
        <v>0</v>
      </c>
      <c r="L18" s="594">
        <f t="shared" si="1"/>
        <v>0</v>
      </c>
      <c r="M18" s="594">
        <f t="shared" si="1"/>
        <v>0</v>
      </c>
      <c r="N18" s="594">
        <f t="shared" si="1"/>
        <v>0</v>
      </c>
      <c r="O18" s="594">
        <f t="shared" si="1"/>
        <v>0</v>
      </c>
      <c r="P18" s="585" t="s">
        <v>369</v>
      </c>
    </row>
    <row r="19" spans="1:16" s="38" customFormat="1" ht="12.75">
      <c r="A19" s="36"/>
      <c r="B19" s="109"/>
      <c r="C19" s="898">
        <v>1</v>
      </c>
      <c r="D19" s="637" t="s">
        <v>363</v>
      </c>
      <c r="E19" s="892" t="s">
        <v>12</v>
      </c>
      <c r="F19" s="892">
        <v>0.005</v>
      </c>
      <c r="G19" s="892" t="s">
        <v>12</v>
      </c>
      <c r="H19" s="892" t="s">
        <v>12</v>
      </c>
      <c r="I19" s="903" t="s">
        <v>12</v>
      </c>
      <c r="J19" s="88"/>
      <c r="K19" s="574"/>
      <c r="L19" s="564">
        <f>F19*$P19/1000000</f>
        <v>0</v>
      </c>
      <c r="M19" s="574"/>
      <c r="N19" s="574"/>
      <c r="O19" s="574"/>
      <c r="P19" s="589"/>
    </row>
    <row r="20" spans="1:16" s="38" customFormat="1" ht="12.75">
      <c r="A20" s="36"/>
      <c r="B20" s="109"/>
      <c r="C20" s="898">
        <v>2</v>
      </c>
      <c r="D20" s="637" t="s">
        <v>364</v>
      </c>
      <c r="E20" s="892" t="s">
        <v>12</v>
      </c>
      <c r="F20" s="892">
        <v>0.0002</v>
      </c>
      <c r="G20" s="892" t="s">
        <v>12</v>
      </c>
      <c r="H20" s="892" t="s">
        <v>12</v>
      </c>
      <c r="I20" s="903" t="s">
        <v>12</v>
      </c>
      <c r="J20" s="88"/>
      <c r="K20" s="574"/>
      <c r="L20" s="564">
        <f>F20*$P20/1000000</f>
        <v>0</v>
      </c>
      <c r="M20" s="574"/>
      <c r="N20" s="574"/>
      <c r="O20" s="574"/>
      <c r="P20" s="589"/>
    </row>
    <row r="21" spans="1:16" s="38" customFormat="1" ht="12.75">
      <c r="A21" s="36"/>
      <c r="B21" s="119"/>
      <c r="C21" s="904">
        <v>3</v>
      </c>
      <c r="D21" s="819" t="s">
        <v>365</v>
      </c>
      <c r="E21" s="905" t="s">
        <v>12</v>
      </c>
      <c r="F21" s="905">
        <v>0.0001</v>
      </c>
      <c r="G21" s="905" t="s">
        <v>12</v>
      </c>
      <c r="H21" s="905" t="s">
        <v>12</v>
      </c>
      <c r="I21" s="906" t="s">
        <v>12</v>
      </c>
      <c r="J21" s="89"/>
      <c r="K21" s="566"/>
      <c r="L21" s="564">
        <f>F21*$P21/1000000</f>
        <v>0</v>
      </c>
      <c r="M21" s="566"/>
      <c r="N21" s="566"/>
      <c r="O21" s="566"/>
      <c r="P21" s="595"/>
    </row>
    <row r="22" spans="1:17" s="38" customFormat="1" ht="12.75">
      <c r="A22" s="36"/>
      <c r="B22" s="109" t="s">
        <v>4</v>
      </c>
      <c r="C22" s="890"/>
      <c r="D22" s="891" t="s">
        <v>366</v>
      </c>
      <c r="E22" s="892"/>
      <c r="F22" s="892"/>
      <c r="G22" s="892"/>
      <c r="H22" s="892"/>
      <c r="I22" s="893"/>
      <c r="J22" s="78">
        <f aca="true" t="shared" si="2" ref="J22:O22">J23+J24</f>
        <v>0</v>
      </c>
      <c r="K22" s="594">
        <f t="shared" si="2"/>
        <v>0</v>
      </c>
      <c r="L22" s="594">
        <f t="shared" si="2"/>
        <v>0</v>
      </c>
      <c r="M22" s="594">
        <f t="shared" si="2"/>
        <v>0</v>
      </c>
      <c r="N22" s="594">
        <f t="shared" si="2"/>
        <v>0</v>
      </c>
      <c r="O22" s="594">
        <f t="shared" si="2"/>
        <v>0</v>
      </c>
      <c r="Q22" s="129"/>
    </row>
    <row r="23" spans="1:15" s="38" customFormat="1" ht="12.75">
      <c r="A23" s="36"/>
      <c r="B23" s="109"/>
      <c r="C23" s="890">
        <v>1</v>
      </c>
      <c r="D23" s="883" t="s">
        <v>367</v>
      </c>
      <c r="E23" s="892" t="s">
        <v>12</v>
      </c>
      <c r="F23" s="907" t="s">
        <v>12</v>
      </c>
      <c r="G23" s="892" t="s">
        <v>12</v>
      </c>
      <c r="H23" s="883">
        <v>50</v>
      </c>
      <c r="I23" s="903" t="s">
        <v>12</v>
      </c>
      <c r="J23" s="88"/>
      <c r="K23" s="596"/>
      <c r="L23" s="565"/>
      <c r="M23" s="565"/>
      <c r="N23" s="564">
        <f>H23*$J23/1000000</f>
        <v>0</v>
      </c>
      <c r="O23" s="565"/>
    </row>
    <row r="24" spans="1:15" s="38" customFormat="1" ht="12.75">
      <c r="A24" s="36"/>
      <c r="B24" s="119"/>
      <c r="C24" s="904">
        <v>2</v>
      </c>
      <c r="D24" s="888" t="s">
        <v>368</v>
      </c>
      <c r="E24" s="905" t="s">
        <v>12</v>
      </c>
      <c r="F24" s="908" t="s">
        <v>12</v>
      </c>
      <c r="G24" s="905" t="s">
        <v>12</v>
      </c>
      <c r="H24" s="888">
        <v>5</v>
      </c>
      <c r="I24" s="906" t="s">
        <v>12</v>
      </c>
      <c r="J24" s="89"/>
      <c r="K24" s="597"/>
      <c r="L24" s="571"/>
      <c r="M24" s="571"/>
      <c r="N24" s="570">
        <f>H24*$J24/1000000</f>
        <v>0</v>
      </c>
      <c r="O24" s="571"/>
    </row>
    <row r="25" spans="1:15" s="38" customFormat="1" ht="12.75">
      <c r="A25" s="36"/>
      <c r="B25" s="109" t="s">
        <v>5</v>
      </c>
      <c r="C25" s="39"/>
      <c r="D25" s="59" t="s">
        <v>233</v>
      </c>
      <c r="E25" s="52"/>
      <c r="F25" s="52"/>
      <c r="G25" s="52"/>
      <c r="H25" s="52"/>
      <c r="I25" s="40"/>
      <c r="J25" s="78">
        <f aca="true" t="shared" si="3" ref="J25:O25">J26</f>
        <v>0</v>
      </c>
      <c r="K25" s="594">
        <f>K26</f>
        <v>0</v>
      </c>
      <c r="L25" s="594">
        <f t="shared" si="3"/>
        <v>0</v>
      </c>
      <c r="M25" s="594">
        <f t="shared" si="3"/>
        <v>0</v>
      </c>
      <c r="N25" s="594">
        <f t="shared" si="3"/>
        <v>0</v>
      </c>
      <c r="O25" s="594">
        <f t="shared" si="3"/>
        <v>0</v>
      </c>
    </row>
    <row r="26" spans="1:15" s="38" customFormat="1" ht="13.5" thickBot="1">
      <c r="A26" s="53"/>
      <c r="B26" s="120"/>
      <c r="C26" s="61">
        <v>1</v>
      </c>
      <c r="D26" s="54" t="s">
        <v>70</v>
      </c>
      <c r="E26" s="54" t="s">
        <v>10</v>
      </c>
      <c r="F26" s="54" t="s">
        <v>10</v>
      </c>
      <c r="G26" s="54" t="s">
        <v>10</v>
      </c>
      <c r="H26" s="54" t="s">
        <v>10</v>
      </c>
      <c r="I26" s="62" t="s">
        <v>10</v>
      </c>
      <c r="J26" s="90"/>
      <c r="K26" s="598"/>
      <c r="L26" s="578"/>
      <c r="M26" s="578"/>
      <c r="N26" s="578"/>
      <c r="O26" s="578"/>
    </row>
    <row r="27" spans="1:15" s="38" customFormat="1" ht="13.5" thickBot="1">
      <c r="A27" s="65">
        <v>9</v>
      </c>
      <c r="B27" s="64"/>
      <c r="C27" s="66"/>
      <c r="D27" s="66" t="s">
        <v>353</v>
      </c>
      <c r="E27" s="66"/>
      <c r="F27" s="66"/>
      <c r="G27" s="66"/>
      <c r="H27" s="66"/>
      <c r="I27" s="67"/>
      <c r="J27" s="91"/>
      <c r="K27" s="599">
        <f>K4+K8+K18+K22+K25</f>
        <v>0</v>
      </c>
      <c r="L27" s="599">
        <f>L4+L8+L18+L22+L25</f>
        <v>0</v>
      </c>
      <c r="M27" s="600">
        <f>M4+M8+M18+M22+M25</f>
        <v>0</v>
      </c>
      <c r="N27" s="599">
        <f>N4+N8+N18+N22+N25</f>
        <v>0</v>
      </c>
      <c r="O27" s="600">
        <f>O4+O8+O18+O22+O25</f>
        <v>0</v>
      </c>
    </row>
    <row r="28" spans="1:16" s="38" customFormat="1" ht="12.75">
      <c r="A28"/>
      <c r="B28" s="60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38" customFormat="1" ht="12.75">
      <c r="A29"/>
      <c r="B29" s="60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ht="12.75">
      <c r="Q30" s="38"/>
    </row>
    <row r="31" ht="12.75">
      <c r="Q31" s="38"/>
    </row>
    <row r="32" ht="12.75">
      <c r="Q32" s="38"/>
    </row>
    <row r="33" ht="12.75">
      <c r="Q33" s="38"/>
    </row>
    <row r="34" ht="12.75">
      <c r="Q34" s="38"/>
    </row>
    <row r="35" ht="12.75">
      <c r="Q35" s="38"/>
    </row>
    <row r="36" ht="12.75">
      <c r="Q36" s="38"/>
    </row>
    <row r="37" ht="12.75">
      <c r="Q37" s="38"/>
    </row>
  </sheetData>
  <sheetProtection/>
  <mergeCells count="2">
    <mergeCell ref="E1:I1"/>
    <mergeCell ref="K1:O1"/>
  </mergeCells>
  <printOptions/>
  <pageMargins left="0.787401575" right="0.5" top="0.984251969" bottom="0.984251969" header="0.5" footer="0.5"/>
  <pageSetup horizontalDpi="600" verticalDpi="600" orientation="landscape" paperSize="9" scale="80" r:id="rId1"/>
  <headerFooter alignWithMargins="0">
    <oddHeader>&amp;LPCDD/PCDF Inventory&amp;CReference Year: ___________________&amp;RCountry: __________________</oddHeader>
    <oddFooter>&amp;L&amp;A&amp;C&amp;D&amp;RPage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rightToLeft="1" zoomScalePageLayoutView="0" workbookViewId="0" topLeftCell="A1">
      <selection activeCell="D17" sqref="D17"/>
    </sheetView>
  </sheetViews>
  <sheetFormatPr defaultColWidth="9.33203125" defaultRowHeight="12.75"/>
  <cols>
    <col min="1" max="1" width="9.5" style="0" customWidth="1"/>
    <col min="2" max="2" width="7.66015625" style="1" customWidth="1"/>
    <col min="3" max="3" width="6.83203125" style="1" bestFit="1" customWidth="1"/>
    <col min="4" max="4" width="64.16015625" style="99" bestFit="1" customWidth="1"/>
    <col min="5" max="5" width="13.16015625" style="0" customWidth="1"/>
    <col min="6" max="6" width="13.33203125" style="0" customWidth="1"/>
    <col min="7" max="7" width="9.66015625" style="0" customWidth="1"/>
    <col min="8" max="8" width="11.16015625" style="0" customWidth="1"/>
    <col min="9" max="9" width="10.83203125" style="0" customWidth="1"/>
    <col min="10" max="10" width="11.16015625" style="0" customWidth="1"/>
    <col min="11" max="11" width="11.33203125" style="0" customWidth="1"/>
  </cols>
  <sheetData>
    <row r="1" spans="1:11" ht="15.75">
      <c r="A1" s="472"/>
      <c r="B1" s="357"/>
      <c r="C1" s="473"/>
      <c r="D1" s="379" t="s">
        <v>18</v>
      </c>
      <c r="E1" s="477" t="s">
        <v>28</v>
      </c>
      <c r="F1" s="478" t="s">
        <v>77</v>
      </c>
      <c r="G1" s="1007" t="s">
        <v>249</v>
      </c>
      <c r="H1" s="1008"/>
      <c r="I1" s="1008"/>
      <c r="J1" s="1008"/>
      <c r="K1" s="1009"/>
    </row>
    <row r="2" spans="1:11" ht="15" thickBot="1">
      <c r="A2" s="279" t="s">
        <v>84</v>
      </c>
      <c r="B2" s="280" t="s">
        <v>85</v>
      </c>
      <c r="C2" s="279" t="s">
        <v>30</v>
      </c>
      <c r="D2" s="474"/>
      <c r="E2" s="475" t="s">
        <v>17</v>
      </c>
      <c r="F2" s="476" t="s">
        <v>248</v>
      </c>
      <c r="G2" s="367" t="s">
        <v>27</v>
      </c>
      <c r="H2" s="367" t="s">
        <v>87</v>
      </c>
      <c r="I2" s="367" t="s">
        <v>80</v>
      </c>
      <c r="J2" s="369" t="s">
        <v>28</v>
      </c>
      <c r="K2" s="370" t="s">
        <v>29</v>
      </c>
    </row>
    <row r="3" spans="1:11" s="15" customFormat="1" ht="12.75">
      <c r="A3" s="29">
        <v>10</v>
      </c>
      <c r="B3" s="909"/>
      <c r="C3" s="909"/>
      <c r="D3" s="910" t="s">
        <v>372</v>
      </c>
      <c r="E3" s="32"/>
      <c r="F3" s="602"/>
      <c r="G3" s="1010" t="s">
        <v>370</v>
      </c>
      <c r="H3" s="1011"/>
      <c r="I3" s="1011"/>
      <c r="J3" s="1011"/>
      <c r="K3" s="1012"/>
    </row>
    <row r="4" spans="1:11" ht="12.75">
      <c r="A4" s="2"/>
      <c r="B4" s="824" t="s">
        <v>1</v>
      </c>
      <c r="C4" s="824"/>
      <c r="D4" s="911" t="s">
        <v>66</v>
      </c>
      <c r="E4" s="14"/>
      <c r="F4" s="133"/>
      <c r="G4" s="603"/>
      <c r="H4" s="603"/>
      <c r="I4" s="603"/>
      <c r="J4" s="603"/>
      <c r="K4" s="604"/>
    </row>
    <row r="5" spans="1:11" ht="12.75">
      <c r="A5" s="2"/>
      <c r="B5" s="835"/>
      <c r="C5" s="835">
        <v>1</v>
      </c>
      <c r="D5" s="755" t="s">
        <v>373</v>
      </c>
      <c r="E5" s="5"/>
      <c r="F5" s="134"/>
      <c r="G5" s="603"/>
      <c r="H5" s="601" t="s">
        <v>0</v>
      </c>
      <c r="I5" s="601" t="s">
        <v>0</v>
      </c>
      <c r="J5" s="603"/>
      <c r="K5" s="604"/>
    </row>
    <row r="6" spans="1:11" ht="12.75">
      <c r="A6" s="2"/>
      <c r="B6" s="737"/>
      <c r="C6" s="737">
        <v>2</v>
      </c>
      <c r="D6" s="818" t="s">
        <v>374</v>
      </c>
      <c r="E6" s="22"/>
      <c r="F6" s="135"/>
      <c r="G6" s="605"/>
      <c r="H6" s="606"/>
      <c r="I6" s="606" t="s">
        <v>0</v>
      </c>
      <c r="J6" s="605"/>
      <c r="K6" s="607"/>
    </row>
    <row r="7" spans="1:11" ht="12.75">
      <c r="A7" s="2"/>
      <c r="B7" s="824" t="s">
        <v>2</v>
      </c>
      <c r="C7" s="824"/>
      <c r="D7" s="911" t="s">
        <v>65</v>
      </c>
      <c r="E7" s="14"/>
      <c r="F7" s="133"/>
      <c r="G7" s="603"/>
      <c r="H7" s="601"/>
      <c r="I7" s="601"/>
      <c r="J7" s="603"/>
      <c r="K7" s="604"/>
    </row>
    <row r="8" spans="1:11" ht="12.75">
      <c r="A8" s="2"/>
      <c r="B8" s="835"/>
      <c r="C8" s="835">
        <v>1</v>
      </c>
      <c r="D8" s="755" t="s">
        <v>375</v>
      </c>
      <c r="E8" s="5"/>
      <c r="F8" s="134"/>
      <c r="G8" s="603"/>
      <c r="H8" s="601" t="s">
        <v>0</v>
      </c>
      <c r="I8" s="601" t="s">
        <v>0</v>
      </c>
      <c r="J8" s="603"/>
      <c r="K8" s="604"/>
    </row>
    <row r="9" spans="1:11" ht="25.5">
      <c r="A9" s="2"/>
      <c r="B9" s="835"/>
      <c r="C9" s="835">
        <v>2</v>
      </c>
      <c r="D9" s="755" t="s">
        <v>382</v>
      </c>
      <c r="E9" s="5"/>
      <c r="F9" s="134"/>
      <c r="G9" s="603"/>
      <c r="H9" s="601" t="s">
        <v>0</v>
      </c>
      <c r="I9" s="601" t="s">
        <v>0</v>
      </c>
      <c r="J9" s="603"/>
      <c r="K9" s="604"/>
    </row>
    <row r="10" spans="1:11" ht="12.75">
      <c r="A10" s="2"/>
      <c r="B10" s="835"/>
      <c r="C10" s="835">
        <v>3</v>
      </c>
      <c r="D10" s="755" t="s">
        <v>376</v>
      </c>
      <c r="E10" s="5"/>
      <c r="F10" s="134"/>
      <c r="G10" s="603"/>
      <c r="H10" s="601" t="s">
        <v>0</v>
      </c>
      <c r="I10" s="601" t="s">
        <v>0</v>
      </c>
      <c r="J10" s="603"/>
      <c r="K10" s="604"/>
    </row>
    <row r="11" spans="1:11" ht="12.75">
      <c r="A11" s="2"/>
      <c r="B11" s="835"/>
      <c r="C11" s="835">
        <v>4</v>
      </c>
      <c r="D11" s="755" t="s">
        <v>377</v>
      </c>
      <c r="E11" s="5"/>
      <c r="F11" s="134"/>
      <c r="G11" s="603"/>
      <c r="H11" s="601" t="s">
        <v>0</v>
      </c>
      <c r="I11" s="601" t="s">
        <v>0</v>
      </c>
      <c r="J11" s="603"/>
      <c r="K11" s="604"/>
    </row>
    <row r="12" spans="1:11" ht="25.5">
      <c r="A12" s="2"/>
      <c r="B12" s="737"/>
      <c r="C12" s="737">
        <v>5</v>
      </c>
      <c r="D12" s="762" t="s">
        <v>378</v>
      </c>
      <c r="E12" s="22"/>
      <c r="F12" s="135"/>
      <c r="G12" s="605"/>
      <c r="H12" s="606" t="s">
        <v>0</v>
      </c>
      <c r="I12" s="606" t="s">
        <v>0</v>
      </c>
      <c r="J12" s="605"/>
      <c r="K12" s="607"/>
    </row>
    <row r="13" spans="1:11" s="129" customFormat="1" ht="12.75">
      <c r="A13" s="2"/>
      <c r="B13" s="912" t="s">
        <v>3</v>
      </c>
      <c r="C13" s="912"/>
      <c r="D13" s="913" t="s">
        <v>379</v>
      </c>
      <c r="E13" s="608"/>
      <c r="F13" s="609"/>
      <c r="G13" s="610"/>
      <c r="H13" s="611"/>
      <c r="I13" s="611" t="s">
        <v>0</v>
      </c>
      <c r="J13" s="610"/>
      <c r="K13" s="612"/>
    </row>
    <row r="14" spans="1:11" ht="12.75">
      <c r="A14" s="2"/>
      <c r="B14" s="912" t="s">
        <v>4</v>
      </c>
      <c r="C14" s="912"/>
      <c r="D14" s="913" t="s">
        <v>380</v>
      </c>
      <c r="E14" s="608"/>
      <c r="F14" s="609"/>
      <c r="G14" s="610"/>
      <c r="H14" s="611" t="s">
        <v>0</v>
      </c>
      <c r="I14" s="611" t="s">
        <v>0</v>
      </c>
      <c r="J14" s="610"/>
      <c r="K14" s="612"/>
    </row>
    <row r="15" spans="1:11" ht="12.75">
      <c r="A15" s="2"/>
      <c r="B15" s="912" t="s">
        <v>5</v>
      </c>
      <c r="C15" s="912"/>
      <c r="D15" s="913" t="s">
        <v>381</v>
      </c>
      <c r="E15" s="608"/>
      <c r="F15" s="609"/>
      <c r="G15" s="610"/>
      <c r="H15" s="611" t="s">
        <v>0</v>
      </c>
      <c r="I15" s="611" t="s">
        <v>0</v>
      </c>
      <c r="J15" s="610"/>
      <c r="K15" s="612"/>
    </row>
    <row r="16" spans="1:11" ht="12.75">
      <c r="A16" s="2"/>
      <c r="B16" s="824" t="s">
        <v>6</v>
      </c>
      <c r="C16" s="824"/>
      <c r="D16" s="911" t="s">
        <v>385</v>
      </c>
      <c r="E16" s="14"/>
      <c r="F16" s="139">
        <f>F17+F18+F19+F20</f>
        <v>0</v>
      </c>
      <c r="G16" s="603"/>
      <c r="H16" s="601"/>
      <c r="I16" s="601"/>
      <c r="J16" s="613">
        <f>J17+J18+J19+J20</f>
        <v>0</v>
      </c>
      <c r="K16" s="604"/>
    </row>
    <row r="17" spans="1:11" ht="12.75">
      <c r="A17" s="2"/>
      <c r="B17" s="824"/>
      <c r="C17" s="824"/>
      <c r="D17" s="663" t="s">
        <v>234</v>
      </c>
      <c r="E17" s="34">
        <v>15000</v>
      </c>
      <c r="F17" s="136"/>
      <c r="G17" s="614"/>
      <c r="H17" s="615"/>
      <c r="I17" s="615"/>
      <c r="J17" s="616">
        <f>E17*F17/1000000</f>
        <v>0</v>
      </c>
      <c r="K17" s="617"/>
    </row>
    <row r="18" spans="1:11" ht="12.75">
      <c r="A18" s="2"/>
      <c r="B18" s="824"/>
      <c r="C18" s="824"/>
      <c r="D18" s="663" t="s">
        <v>235</v>
      </c>
      <c r="E18" s="34">
        <v>70000</v>
      </c>
      <c r="F18" s="136"/>
      <c r="G18" s="614"/>
      <c r="H18" s="615"/>
      <c r="I18" s="615"/>
      <c r="J18" s="616">
        <f>E18*F18/1000000</f>
        <v>0</v>
      </c>
      <c r="K18" s="617"/>
    </row>
    <row r="19" spans="1:11" ht="12.75">
      <c r="A19" s="2"/>
      <c r="B19" s="824"/>
      <c r="C19" s="824"/>
      <c r="D19" s="663" t="s">
        <v>236</v>
      </c>
      <c r="E19" s="34">
        <v>300000</v>
      </c>
      <c r="F19" s="136"/>
      <c r="G19" s="614"/>
      <c r="H19" s="615"/>
      <c r="I19" s="615"/>
      <c r="J19" s="616">
        <f>E19*F19/1000000</f>
        <v>0</v>
      </c>
      <c r="K19" s="617"/>
    </row>
    <row r="20" spans="1:11" ht="12.75">
      <c r="A20" s="2"/>
      <c r="B20" s="824"/>
      <c r="C20" s="824"/>
      <c r="D20" s="663" t="s">
        <v>237</v>
      </c>
      <c r="E20" s="34">
        <v>1500000</v>
      </c>
      <c r="F20" s="136"/>
      <c r="G20" s="614"/>
      <c r="H20" s="615"/>
      <c r="I20" s="615"/>
      <c r="J20" s="616">
        <f>E20*F20/1000000</f>
        <v>0</v>
      </c>
      <c r="K20" s="617"/>
    </row>
    <row r="21" spans="1:11" ht="12.75">
      <c r="A21" s="2"/>
      <c r="B21" s="824"/>
      <c r="C21" s="835">
        <v>1</v>
      </c>
      <c r="D21" s="663" t="s">
        <v>238</v>
      </c>
      <c r="E21" s="18"/>
      <c r="F21" s="137"/>
      <c r="G21" s="603"/>
      <c r="H21" s="601" t="s">
        <v>0</v>
      </c>
      <c r="I21" s="601" t="s">
        <v>0</v>
      </c>
      <c r="J21" s="603"/>
      <c r="K21" s="604"/>
    </row>
    <row r="22" spans="1:11" ht="12.75">
      <c r="A22" s="2"/>
      <c r="B22" s="737"/>
      <c r="C22" s="737">
        <v>2</v>
      </c>
      <c r="D22" s="643" t="s">
        <v>383</v>
      </c>
      <c r="E22" s="22"/>
      <c r="F22" s="135"/>
      <c r="G22" s="605"/>
      <c r="H22" s="606" t="s">
        <v>0</v>
      </c>
      <c r="I22" s="606" t="s">
        <v>0</v>
      </c>
      <c r="J22" s="605"/>
      <c r="K22" s="607"/>
    </row>
    <row r="23" spans="1:11" ht="12.75">
      <c r="A23" s="2"/>
      <c r="B23" s="914" t="s">
        <v>7</v>
      </c>
      <c r="C23" s="914"/>
      <c r="D23" s="913" t="s">
        <v>384</v>
      </c>
      <c r="E23" s="75"/>
      <c r="F23" s="138"/>
      <c r="G23" s="610"/>
      <c r="H23" s="611" t="s">
        <v>0</v>
      </c>
      <c r="I23" s="611" t="s">
        <v>0</v>
      </c>
      <c r="J23" s="610"/>
      <c r="K23" s="612"/>
    </row>
    <row r="24" spans="1:11" ht="12.75">
      <c r="A24" s="2"/>
      <c r="B24" s="914" t="s">
        <v>8</v>
      </c>
      <c r="C24" s="914"/>
      <c r="D24" s="913" t="s">
        <v>386</v>
      </c>
      <c r="E24" s="75"/>
      <c r="F24" s="138"/>
      <c r="G24" s="610"/>
      <c r="H24" s="611" t="s">
        <v>0</v>
      </c>
      <c r="I24" s="611" t="s">
        <v>0</v>
      </c>
      <c r="J24" s="610"/>
      <c r="K24" s="612"/>
    </row>
    <row r="25" spans="1:11" ht="12.75">
      <c r="A25" s="2"/>
      <c r="B25" s="914" t="s">
        <v>67</v>
      </c>
      <c r="C25" s="914"/>
      <c r="D25" s="913" t="s">
        <v>387</v>
      </c>
      <c r="E25" s="75"/>
      <c r="F25" s="138"/>
      <c r="G25" s="610"/>
      <c r="H25" s="611" t="s">
        <v>0</v>
      </c>
      <c r="I25" s="611" t="s">
        <v>0</v>
      </c>
      <c r="J25" s="610"/>
      <c r="K25" s="612"/>
    </row>
    <row r="26" spans="1:11" ht="12.75">
      <c r="A26" s="2"/>
      <c r="B26" s="915" t="s">
        <v>9</v>
      </c>
      <c r="C26" s="915"/>
      <c r="D26" s="916" t="s">
        <v>388</v>
      </c>
      <c r="E26" s="618"/>
      <c r="F26" s="619"/>
      <c r="G26" s="620"/>
      <c r="H26" s="611" t="s">
        <v>0</v>
      </c>
      <c r="I26" s="611" t="s">
        <v>0</v>
      </c>
      <c r="J26" s="620"/>
      <c r="K26" s="621"/>
    </row>
    <row r="27" spans="1:11" ht="12.75">
      <c r="A27" s="2"/>
      <c r="B27" s="917" t="s">
        <v>98</v>
      </c>
      <c r="C27" s="917"/>
      <c r="D27" s="918" t="s">
        <v>389</v>
      </c>
      <c r="E27" s="622"/>
      <c r="F27" s="623"/>
      <c r="G27" s="605"/>
      <c r="H27" s="606" t="s">
        <v>0</v>
      </c>
      <c r="I27" s="606" t="s">
        <v>0</v>
      </c>
      <c r="J27" s="605"/>
      <c r="K27" s="607"/>
    </row>
    <row r="28" spans="1:11" ht="12.75">
      <c r="A28" s="2"/>
      <c r="B28" s="914" t="s">
        <v>11</v>
      </c>
      <c r="C28" s="914"/>
      <c r="D28" s="913" t="s">
        <v>390</v>
      </c>
      <c r="E28" s="75"/>
      <c r="F28" s="138"/>
      <c r="G28" s="610"/>
      <c r="H28" s="611" t="s">
        <v>0</v>
      </c>
      <c r="I28" s="611" t="s">
        <v>0</v>
      </c>
      <c r="J28" s="610"/>
      <c r="K28" s="612"/>
    </row>
    <row r="29" spans="1:11" ht="13.5" thickBot="1">
      <c r="A29" s="2"/>
      <c r="B29" s="824" t="s">
        <v>371</v>
      </c>
      <c r="C29" s="824"/>
      <c r="D29" s="919" t="s">
        <v>391</v>
      </c>
      <c r="E29" s="14"/>
      <c r="F29" s="133"/>
      <c r="G29" s="603"/>
      <c r="H29" s="611" t="s">
        <v>0</v>
      </c>
      <c r="I29" s="611" t="s">
        <v>0</v>
      </c>
      <c r="J29" s="603"/>
      <c r="K29" s="604"/>
    </row>
    <row r="30" spans="1:11" ht="13.5" thickBot="1">
      <c r="A30" s="624">
        <v>10</v>
      </c>
      <c r="B30" s="625"/>
      <c r="C30" s="626"/>
      <c r="D30" s="626" t="s">
        <v>64</v>
      </c>
      <c r="E30" s="626"/>
      <c r="F30" s="627"/>
      <c r="G30" s="628"/>
      <c r="H30" s="628"/>
      <c r="I30" s="628"/>
      <c r="J30" s="629">
        <f>J4+J7+J13+J14+J15+J16+J23+J24+J25+J26+J27+J28+J29</f>
        <v>0</v>
      </c>
      <c r="K30" s="630">
        <f>K4+K7+K13+K14+K15+K16+K23+K24+K25+K26+K27+K28+K29</f>
        <v>0</v>
      </c>
    </row>
  </sheetData>
  <sheetProtection/>
  <mergeCells count="2">
    <mergeCell ref="G1:K1"/>
    <mergeCell ref="G3:K3"/>
  </mergeCells>
  <printOptions/>
  <pageMargins left="0.787401575" right="0.787401575" top="0.984251969" bottom="0.984251969" header="0.5" footer="0.5"/>
  <pageSetup horizontalDpi="600" verticalDpi="600" orientation="landscape" paperSize="9" r:id="rId1"/>
  <headerFooter alignWithMargins="0">
    <oddHeader>&amp;LPCDD/PCDF Inventory&amp;CReference Year: _____________________&amp;RCountry: ______________________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rightToLeft="1" workbookViewId="0" topLeftCell="A16">
      <selection activeCell="Q36" sqref="Q36"/>
    </sheetView>
  </sheetViews>
  <sheetFormatPr defaultColWidth="12" defaultRowHeight="12.75"/>
  <cols>
    <col min="1" max="1" width="9.16015625" style="0" customWidth="1"/>
    <col min="2" max="2" width="11.66015625" style="0" customWidth="1"/>
    <col min="3" max="3" width="6.66015625" style="0" customWidth="1"/>
    <col min="4" max="4" width="77.16015625" style="0" customWidth="1"/>
    <col min="5" max="5" width="9" style="0" customWidth="1"/>
    <col min="6" max="6" width="6.83203125" style="0" bestFit="1" customWidth="1"/>
    <col min="7" max="7" width="6" style="0" bestFit="1" customWidth="1"/>
    <col min="8" max="8" width="9" style="0" bestFit="1" customWidth="1"/>
    <col min="9" max="9" width="10.16015625" style="0" customWidth="1"/>
    <col min="10" max="10" width="14" style="0" bestFit="1" customWidth="1"/>
    <col min="11" max="11" width="14.66015625" style="0" bestFit="1" customWidth="1"/>
    <col min="12" max="12" width="12.33203125" style="307" bestFit="1" customWidth="1"/>
    <col min="13" max="14" width="10.66015625" style="307" customWidth="1"/>
    <col min="15" max="15" width="12.5" style="307" customWidth="1"/>
    <col min="16" max="16" width="11.33203125" style="307" customWidth="1"/>
    <col min="17" max="17" width="16.66015625" style="307" customWidth="1"/>
  </cols>
  <sheetData>
    <row r="1" spans="1:17" s="38" customFormat="1" ht="15.75">
      <c r="A1" s="273"/>
      <c r="B1" s="274"/>
      <c r="C1" s="273"/>
      <c r="D1" s="287" t="s">
        <v>18</v>
      </c>
      <c r="E1" s="941" t="s">
        <v>86</v>
      </c>
      <c r="F1" s="942"/>
      <c r="G1" s="942"/>
      <c r="H1" s="942"/>
      <c r="I1" s="942"/>
      <c r="J1" s="943"/>
      <c r="K1" s="275" t="s">
        <v>36</v>
      </c>
      <c r="L1" s="936" t="s">
        <v>89</v>
      </c>
      <c r="M1" s="937"/>
      <c r="N1" s="937"/>
      <c r="O1" s="937"/>
      <c r="P1" s="937"/>
      <c r="Q1" s="938"/>
    </row>
    <row r="2" spans="1:17" s="38" customFormat="1" ht="15.75">
      <c r="A2" s="276"/>
      <c r="B2" s="126"/>
      <c r="C2" s="276"/>
      <c r="D2" s="288"/>
      <c r="E2" s="276"/>
      <c r="F2" s="126"/>
      <c r="G2" s="140"/>
      <c r="H2" s="140"/>
      <c r="I2" s="939" t="s">
        <v>29</v>
      </c>
      <c r="J2" s="940"/>
      <c r="K2" s="277"/>
      <c r="L2" s="294" t="s">
        <v>13</v>
      </c>
      <c r="M2" s="294" t="s">
        <v>13</v>
      </c>
      <c r="N2" s="294" t="s">
        <v>13</v>
      </c>
      <c r="O2" s="294" t="s">
        <v>13</v>
      </c>
      <c r="P2" s="294" t="s">
        <v>13</v>
      </c>
      <c r="Q2" s="294" t="s">
        <v>13</v>
      </c>
    </row>
    <row r="3" spans="1:17" s="38" customFormat="1" ht="15" thickBot="1">
      <c r="A3" s="279" t="s">
        <v>84</v>
      </c>
      <c r="B3" s="280" t="s">
        <v>85</v>
      </c>
      <c r="C3" s="279" t="s">
        <v>30</v>
      </c>
      <c r="D3" s="289"/>
      <c r="E3" s="279" t="s">
        <v>27</v>
      </c>
      <c r="F3" s="280" t="s">
        <v>87</v>
      </c>
      <c r="G3" s="280" t="s">
        <v>80</v>
      </c>
      <c r="H3" s="281" t="s">
        <v>28</v>
      </c>
      <c r="I3" s="282" t="s">
        <v>35</v>
      </c>
      <c r="J3" s="283" t="s">
        <v>88</v>
      </c>
      <c r="K3" s="284" t="s">
        <v>37</v>
      </c>
      <c r="L3" s="295" t="s">
        <v>27</v>
      </c>
      <c r="M3" s="295" t="s">
        <v>87</v>
      </c>
      <c r="N3" s="295" t="s">
        <v>80</v>
      </c>
      <c r="O3" s="295" t="s">
        <v>28</v>
      </c>
      <c r="P3" s="295" t="s">
        <v>35</v>
      </c>
      <c r="Q3" s="295" t="s">
        <v>88</v>
      </c>
    </row>
    <row r="4" spans="1:17" s="38" customFormat="1" ht="15.75">
      <c r="A4" s="55">
        <v>1</v>
      </c>
      <c r="B4" s="56"/>
      <c r="C4" s="56"/>
      <c r="D4" s="169" t="s">
        <v>19</v>
      </c>
      <c r="E4" s="57"/>
      <c r="F4" s="57"/>
      <c r="G4" s="57"/>
      <c r="H4" s="57"/>
      <c r="I4" s="57"/>
      <c r="J4" s="57"/>
      <c r="K4" s="63"/>
      <c r="L4" s="296"/>
      <c r="M4" s="296"/>
      <c r="N4" s="296"/>
      <c r="O4" s="296"/>
      <c r="P4" s="296"/>
      <c r="Q4" s="296"/>
    </row>
    <row r="5" spans="1:17" s="38" customFormat="1" ht="15.75">
      <c r="A5" s="58"/>
      <c r="B5" s="290" t="s">
        <v>1</v>
      </c>
      <c r="C5" s="342"/>
      <c r="D5" s="174" t="s">
        <v>31</v>
      </c>
      <c r="E5" s="291"/>
      <c r="F5" s="291"/>
      <c r="G5" s="291"/>
      <c r="H5" s="291"/>
      <c r="I5" s="291"/>
      <c r="J5" s="291"/>
      <c r="K5" s="292">
        <f aca="true" t="shared" si="0" ref="K5:Q5">K6+K7+K8+K9</f>
        <v>0</v>
      </c>
      <c r="L5" s="297">
        <f t="shared" si="0"/>
        <v>0</v>
      </c>
      <c r="M5" s="297">
        <f t="shared" si="0"/>
        <v>0</v>
      </c>
      <c r="N5" s="297">
        <f t="shared" si="0"/>
        <v>0</v>
      </c>
      <c r="O5" s="297">
        <f t="shared" si="0"/>
        <v>0</v>
      </c>
      <c r="P5" s="297">
        <f t="shared" si="0"/>
        <v>0</v>
      </c>
      <c r="Q5" s="298">
        <f t="shared" si="0"/>
        <v>0</v>
      </c>
    </row>
    <row r="6" spans="1:17" s="129" customFormat="1" ht="15">
      <c r="A6" s="125"/>
      <c r="B6" s="126"/>
      <c r="C6" s="140">
        <v>1</v>
      </c>
      <c r="D6" s="175" t="s">
        <v>90</v>
      </c>
      <c r="E6" s="142">
        <v>3500</v>
      </c>
      <c r="F6" s="127"/>
      <c r="G6" s="127" t="s">
        <v>12</v>
      </c>
      <c r="H6" s="127" t="s">
        <v>12</v>
      </c>
      <c r="I6" s="127">
        <v>0</v>
      </c>
      <c r="J6" s="127">
        <v>75</v>
      </c>
      <c r="K6" s="128"/>
      <c r="L6" s="299">
        <f>E6*$K6/1000000</f>
        <v>0</v>
      </c>
      <c r="M6" s="299"/>
      <c r="N6" s="299"/>
      <c r="O6" s="299"/>
      <c r="P6" s="299">
        <f aca="true" t="shared" si="1" ref="P6:Q9">I6*$K6/1000000</f>
        <v>0</v>
      </c>
      <c r="Q6" s="300">
        <f t="shared" si="1"/>
        <v>0</v>
      </c>
    </row>
    <row r="7" spans="1:17" s="129" customFormat="1" ht="15">
      <c r="A7" s="125"/>
      <c r="B7" s="126"/>
      <c r="C7" s="140">
        <v>2</v>
      </c>
      <c r="D7" s="175" t="s">
        <v>91</v>
      </c>
      <c r="E7" s="127">
        <v>350</v>
      </c>
      <c r="F7" s="127"/>
      <c r="G7" s="127" t="s">
        <v>12</v>
      </c>
      <c r="H7" s="127" t="s">
        <v>12</v>
      </c>
      <c r="I7" s="127">
        <v>500</v>
      </c>
      <c r="J7" s="127">
        <v>15</v>
      </c>
      <c r="K7" s="128"/>
      <c r="L7" s="299">
        <f>E7*$K7/1000000</f>
        <v>0</v>
      </c>
      <c r="M7" s="299"/>
      <c r="N7" s="299"/>
      <c r="O7" s="299"/>
      <c r="P7" s="299">
        <f t="shared" si="1"/>
        <v>0</v>
      </c>
      <c r="Q7" s="300">
        <f t="shared" si="1"/>
        <v>0</v>
      </c>
    </row>
    <row r="8" spans="1:17" s="129" customFormat="1" ht="15">
      <c r="A8" s="125"/>
      <c r="B8" s="126"/>
      <c r="C8" s="140">
        <v>3</v>
      </c>
      <c r="D8" s="175" t="s">
        <v>92</v>
      </c>
      <c r="E8" s="127">
        <v>30</v>
      </c>
      <c r="F8" s="127"/>
      <c r="G8" s="127" t="s">
        <v>12</v>
      </c>
      <c r="H8" s="127" t="s">
        <v>12</v>
      </c>
      <c r="I8" s="127">
        <v>200</v>
      </c>
      <c r="J8" s="127">
        <v>7</v>
      </c>
      <c r="K8" s="128"/>
      <c r="L8" s="299">
        <f>E8*$K8/1000000</f>
        <v>0</v>
      </c>
      <c r="M8" s="299"/>
      <c r="N8" s="299"/>
      <c r="O8" s="299"/>
      <c r="P8" s="299">
        <f t="shared" si="1"/>
        <v>0</v>
      </c>
      <c r="Q8" s="300">
        <f t="shared" si="1"/>
        <v>0</v>
      </c>
    </row>
    <row r="9" spans="1:17" s="129" customFormat="1" ht="15">
      <c r="A9" s="125"/>
      <c r="B9" s="145"/>
      <c r="C9" s="145">
        <v>4</v>
      </c>
      <c r="D9" s="176" t="s">
        <v>93</v>
      </c>
      <c r="E9" s="130">
        <v>0.5</v>
      </c>
      <c r="F9" s="130"/>
      <c r="G9" s="130" t="s">
        <v>12</v>
      </c>
      <c r="H9" s="130" t="s">
        <v>12</v>
      </c>
      <c r="I9" s="130">
        <v>15</v>
      </c>
      <c r="J9" s="130">
        <v>1.5</v>
      </c>
      <c r="K9" s="132"/>
      <c r="L9" s="301">
        <f>E9*$K9/1000000</f>
        <v>0</v>
      </c>
      <c r="M9" s="301"/>
      <c r="N9" s="301"/>
      <c r="O9" s="301"/>
      <c r="P9" s="301">
        <f t="shared" si="1"/>
        <v>0</v>
      </c>
      <c r="Q9" s="302">
        <f t="shared" si="1"/>
        <v>0</v>
      </c>
    </row>
    <row r="10" spans="1:17" s="38" customFormat="1" ht="15.75">
      <c r="A10" s="58"/>
      <c r="B10" s="290" t="s">
        <v>2</v>
      </c>
      <c r="C10" s="342"/>
      <c r="D10" s="174" t="s">
        <v>32</v>
      </c>
      <c r="E10" s="291"/>
      <c r="F10" s="291"/>
      <c r="G10" s="291"/>
      <c r="H10" s="291"/>
      <c r="I10" s="291"/>
      <c r="J10" s="291"/>
      <c r="K10" s="292">
        <f aca="true" t="shared" si="2" ref="K10:Q10">K11+K12+K13+K14</f>
        <v>0</v>
      </c>
      <c r="L10" s="297">
        <f t="shared" si="2"/>
        <v>0</v>
      </c>
      <c r="M10" s="297">
        <f t="shared" si="2"/>
        <v>0</v>
      </c>
      <c r="N10" s="297">
        <f t="shared" si="2"/>
        <v>0</v>
      </c>
      <c r="O10" s="297">
        <f t="shared" si="2"/>
        <v>0</v>
      </c>
      <c r="P10" s="297">
        <f t="shared" si="2"/>
        <v>0</v>
      </c>
      <c r="Q10" s="298">
        <f t="shared" si="2"/>
        <v>0</v>
      </c>
    </row>
    <row r="11" spans="1:17" s="129" customFormat="1" ht="25.5" customHeight="1">
      <c r="A11" s="125"/>
      <c r="B11" s="126"/>
      <c r="C11" s="140">
        <v>1</v>
      </c>
      <c r="D11" s="175" t="s">
        <v>90</v>
      </c>
      <c r="E11" s="142">
        <v>35000</v>
      </c>
      <c r="F11" s="127"/>
      <c r="G11" s="127" t="s">
        <v>12</v>
      </c>
      <c r="H11" s="127" t="s">
        <v>12</v>
      </c>
      <c r="I11" s="142">
        <v>9000</v>
      </c>
      <c r="J11" s="127"/>
      <c r="K11" s="128"/>
      <c r="L11" s="299">
        <f>E11*$K11/1000000</f>
        <v>0</v>
      </c>
      <c r="M11" s="299"/>
      <c r="N11" s="299"/>
      <c r="O11" s="299"/>
      <c r="P11" s="299">
        <f aca="true" t="shared" si="3" ref="P11:Q14">I11*$K11/1000000</f>
        <v>0</v>
      </c>
      <c r="Q11" s="300">
        <f t="shared" si="3"/>
        <v>0</v>
      </c>
    </row>
    <row r="12" spans="1:17" s="129" customFormat="1" ht="15">
      <c r="A12" s="125"/>
      <c r="B12" s="126"/>
      <c r="C12" s="140">
        <v>2</v>
      </c>
      <c r="D12" s="175" t="s">
        <v>91</v>
      </c>
      <c r="E12" s="127">
        <v>350</v>
      </c>
      <c r="F12" s="127"/>
      <c r="G12" s="127" t="s">
        <v>12</v>
      </c>
      <c r="H12" s="127" t="s">
        <v>12</v>
      </c>
      <c r="I12" s="142">
        <v>900</v>
      </c>
      <c r="J12" s="127"/>
      <c r="K12" s="128"/>
      <c r="L12" s="299">
        <f>E12*$K12/1000000</f>
        <v>0</v>
      </c>
      <c r="M12" s="299"/>
      <c r="N12" s="299"/>
      <c r="O12" s="299"/>
      <c r="P12" s="299">
        <f t="shared" si="3"/>
        <v>0</v>
      </c>
      <c r="Q12" s="300">
        <f t="shared" si="3"/>
        <v>0</v>
      </c>
    </row>
    <row r="13" spans="1:17" s="129" customFormat="1" ht="15">
      <c r="A13" s="125"/>
      <c r="B13" s="126"/>
      <c r="C13" s="140">
        <v>3</v>
      </c>
      <c r="D13" s="175" t="s">
        <v>92</v>
      </c>
      <c r="E13" s="127">
        <v>10</v>
      </c>
      <c r="F13" s="127"/>
      <c r="G13" s="127" t="s">
        <v>12</v>
      </c>
      <c r="H13" s="127" t="s">
        <v>12</v>
      </c>
      <c r="I13" s="142">
        <v>450</v>
      </c>
      <c r="J13" s="127"/>
      <c r="K13" s="128"/>
      <c r="L13" s="299">
        <f>E13*$K13/1000000</f>
        <v>0</v>
      </c>
      <c r="M13" s="299"/>
      <c r="N13" s="299"/>
      <c r="O13" s="299"/>
      <c r="P13" s="299">
        <f t="shared" si="3"/>
        <v>0</v>
      </c>
      <c r="Q13" s="300">
        <f t="shared" si="3"/>
        <v>0</v>
      </c>
    </row>
    <row r="14" spans="1:17" s="129" customFormat="1" ht="15">
      <c r="A14" s="125"/>
      <c r="B14" s="144"/>
      <c r="C14" s="145">
        <v>4</v>
      </c>
      <c r="D14" s="176" t="s">
        <v>93</v>
      </c>
      <c r="E14" s="130">
        <v>0.75</v>
      </c>
      <c r="F14" s="130"/>
      <c r="G14" s="130" t="s">
        <v>12</v>
      </c>
      <c r="H14" s="130" t="s">
        <v>12</v>
      </c>
      <c r="I14" s="151">
        <v>30</v>
      </c>
      <c r="J14" s="130"/>
      <c r="K14" s="132"/>
      <c r="L14" s="301">
        <f>E14*$K14/1000000</f>
        <v>0</v>
      </c>
      <c r="M14" s="301"/>
      <c r="N14" s="301"/>
      <c r="O14" s="301"/>
      <c r="P14" s="301">
        <f t="shared" si="3"/>
        <v>0</v>
      </c>
      <c r="Q14" s="302">
        <f t="shared" si="3"/>
        <v>0</v>
      </c>
    </row>
    <row r="15" spans="1:17" s="38" customFormat="1" ht="17.25" customHeight="1">
      <c r="A15" s="58"/>
      <c r="B15" s="290" t="s">
        <v>3</v>
      </c>
      <c r="C15" s="342"/>
      <c r="D15" s="311" t="s">
        <v>71</v>
      </c>
      <c r="E15" s="312"/>
      <c r="F15" s="312"/>
      <c r="G15" s="291"/>
      <c r="H15" s="291"/>
      <c r="I15" s="291"/>
      <c r="J15" s="291"/>
      <c r="K15" s="292">
        <f aca="true" t="shared" si="4" ref="K15:Q15">K16+K17+K18+K19</f>
        <v>0</v>
      </c>
      <c r="L15" s="297">
        <f t="shared" si="4"/>
        <v>0</v>
      </c>
      <c r="M15" s="297">
        <f t="shared" si="4"/>
        <v>0</v>
      </c>
      <c r="N15" s="297">
        <f t="shared" si="4"/>
        <v>0</v>
      </c>
      <c r="O15" s="297">
        <f t="shared" si="4"/>
        <v>0</v>
      </c>
      <c r="P15" s="297">
        <f t="shared" si="4"/>
        <v>0</v>
      </c>
      <c r="Q15" s="298">
        <f t="shared" si="4"/>
        <v>0</v>
      </c>
    </row>
    <row r="16" spans="1:17" s="129" customFormat="1" ht="25.5" customHeight="1">
      <c r="A16" s="125"/>
      <c r="B16" s="126"/>
      <c r="C16" s="140">
        <v>1</v>
      </c>
      <c r="D16" s="175" t="s">
        <v>38</v>
      </c>
      <c r="E16" s="150">
        <v>40000</v>
      </c>
      <c r="F16" s="141"/>
      <c r="G16" s="127" t="s">
        <v>12</v>
      </c>
      <c r="H16" s="127" t="s">
        <v>12</v>
      </c>
      <c r="I16" s="142"/>
      <c r="J16" s="127">
        <v>200</v>
      </c>
      <c r="K16" s="128"/>
      <c r="L16" s="299">
        <f>E16*$K16/1000000</f>
        <v>0</v>
      </c>
      <c r="M16" s="299"/>
      <c r="N16" s="299"/>
      <c r="O16" s="299"/>
      <c r="P16" s="299">
        <f>I16*$K16/1000000</f>
        <v>0</v>
      </c>
      <c r="Q16" s="300">
        <f>J16*$K16/1000000</f>
        <v>0</v>
      </c>
    </row>
    <row r="17" spans="1:17" s="129" customFormat="1" ht="15">
      <c r="A17" s="125"/>
      <c r="B17" s="126"/>
      <c r="C17" s="140">
        <v>2</v>
      </c>
      <c r="D17" s="175" t="s">
        <v>39</v>
      </c>
      <c r="E17" s="150">
        <v>3000</v>
      </c>
      <c r="F17" s="141"/>
      <c r="G17" s="127" t="s">
        <v>12</v>
      </c>
      <c r="H17" s="127" t="s">
        <v>12</v>
      </c>
      <c r="I17" s="142"/>
      <c r="J17" s="127">
        <v>20</v>
      </c>
      <c r="K17" s="128"/>
      <c r="L17" s="299">
        <f>E17*$K17/1000000</f>
        <v>0</v>
      </c>
      <c r="M17" s="299"/>
      <c r="N17" s="299"/>
      <c r="O17" s="299"/>
      <c r="P17" s="299">
        <f>I17*$K17/1000000</f>
        <v>0</v>
      </c>
      <c r="Q17" s="300">
        <f>J17*$K17/1000000</f>
        <v>0</v>
      </c>
    </row>
    <row r="18" spans="1:17" s="129" customFormat="1" ht="15">
      <c r="A18" s="125"/>
      <c r="B18" s="126"/>
      <c r="C18" s="140">
        <v>3</v>
      </c>
      <c r="D18" s="175" t="s">
        <v>40</v>
      </c>
      <c r="E18" s="141">
        <v>525</v>
      </c>
      <c r="F18" s="141"/>
      <c r="G18" s="127" t="s">
        <v>12</v>
      </c>
      <c r="H18" s="127" t="s">
        <v>12</v>
      </c>
      <c r="I18" s="142">
        <v>920</v>
      </c>
      <c r="J18" s="127" t="s">
        <v>10</v>
      </c>
      <c r="K18" s="128"/>
      <c r="L18" s="299">
        <f>E18*$K18/1000000</f>
        <v>0</v>
      </c>
      <c r="M18" s="299"/>
      <c r="N18" s="299"/>
      <c r="O18" s="299"/>
      <c r="P18" s="299">
        <f>I18*$K18/1000000</f>
        <v>0</v>
      </c>
      <c r="Q18" s="300"/>
    </row>
    <row r="19" spans="1:17" s="129" customFormat="1" ht="15">
      <c r="A19" s="125"/>
      <c r="B19" s="144"/>
      <c r="C19" s="145">
        <v>4</v>
      </c>
      <c r="D19" s="176" t="s">
        <v>93</v>
      </c>
      <c r="E19" s="146">
        <v>1</v>
      </c>
      <c r="F19" s="146"/>
      <c r="G19" s="130" t="s">
        <v>12</v>
      </c>
      <c r="H19" s="130" t="s">
        <v>12</v>
      </c>
      <c r="I19" s="151">
        <v>150</v>
      </c>
      <c r="J19" s="130"/>
      <c r="K19" s="132"/>
      <c r="L19" s="301">
        <f>E19*$K19/1000000</f>
        <v>0</v>
      </c>
      <c r="M19" s="301"/>
      <c r="N19" s="301"/>
      <c r="O19" s="301"/>
      <c r="P19" s="301">
        <f>I19*$K19/1000000</f>
        <v>0</v>
      </c>
      <c r="Q19" s="302">
        <f>J19*$K19/1000000</f>
        <v>0</v>
      </c>
    </row>
    <row r="20" spans="1:17" s="38" customFormat="1" ht="15.75">
      <c r="A20" s="58"/>
      <c r="B20" s="290" t="s">
        <v>4</v>
      </c>
      <c r="C20" s="342"/>
      <c r="D20" s="313" t="s">
        <v>101</v>
      </c>
      <c r="E20" s="227"/>
      <c r="F20" s="313"/>
      <c r="G20" s="228"/>
      <c r="H20" s="291"/>
      <c r="I20" s="291"/>
      <c r="J20" s="291"/>
      <c r="K20" s="292">
        <f aca="true" t="shared" si="5" ref="K20:Q20">K21+K22+K23</f>
        <v>0</v>
      </c>
      <c r="L20" s="297">
        <f t="shared" si="5"/>
        <v>0</v>
      </c>
      <c r="M20" s="297">
        <f t="shared" si="5"/>
        <v>0</v>
      </c>
      <c r="N20" s="297">
        <f t="shared" si="5"/>
        <v>0</v>
      </c>
      <c r="O20" s="297">
        <f t="shared" si="5"/>
        <v>0</v>
      </c>
      <c r="P20" s="297">
        <f t="shared" si="5"/>
        <v>0</v>
      </c>
      <c r="Q20" s="298">
        <f t="shared" si="5"/>
        <v>0</v>
      </c>
    </row>
    <row r="21" spans="1:17" s="129" customFormat="1" ht="15">
      <c r="A21" s="125"/>
      <c r="B21" s="126"/>
      <c r="C21" s="140">
        <v>1</v>
      </c>
      <c r="D21" s="175" t="s">
        <v>38</v>
      </c>
      <c r="E21" s="310">
        <v>1000</v>
      </c>
      <c r="F21" s="141"/>
      <c r="G21" s="233" t="s">
        <v>12</v>
      </c>
      <c r="H21" s="127" t="s">
        <v>12</v>
      </c>
      <c r="I21" s="127" t="s">
        <v>10</v>
      </c>
      <c r="J21" s="127" t="s">
        <v>10</v>
      </c>
      <c r="K21" s="128"/>
      <c r="L21" s="299">
        <f>E21*$K21/1000000</f>
        <v>0</v>
      </c>
      <c r="M21" s="299"/>
      <c r="N21" s="299"/>
      <c r="O21" s="299"/>
      <c r="P21" s="299"/>
      <c r="Q21" s="300"/>
    </row>
    <row r="22" spans="1:17" s="129" customFormat="1" ht="15">
      <c r="A22" s="125"/>
      <c r="B22" s="126"/>
      <c r="C22" s="140">
        <v>2</v>
      </c>
      <c r="D22" s="175" t="s">
        <v>39</v>
      </c>
      <c r="E22" s="233">
        <v>50</v>
      </c>
      <c r="F22" s="141"/>
      <c r="G22" s="233" t="s">
        <v>12</v>
      </c>
      <c r="H22" s="127" t="s">
        <v>12</v>
      </c>
      <c r="I22" s="127" t="s">
        <v>10</v>
      </c>
      <c r="J22" s="127" t="s">
        <v>10</v>
      </c>
      <c r="K22" s="128"/>
      <c r="L22" s="299">
        <f>E22*$K22/1000000</f>
        <v>0</v>
      </c>
      <c r="M22" s="299"/>
      <c r="N22" s="299"/>
      <c r="O22" s="299"/>
      <c r="P22" s="299"/>
      <c r="Q22" s="300"/>
    </row>
    <row r="23" spans="1:17" s="129" customFormat="1" ht="15">
      <c r="A23" s="125"/>
      <c r="B23" s="144"/>
      <c r="C23" s="145">
        <v>3</v>
      </c>
      <c r="D23" s="176" t="s">
        <v>93</v>
      </c>
      <c r="E23" s="216">
        <v>1</v>
      </c>
      <c r="F23" s="146"/>
      <c r="G23" s="216" t="s">
        <v>12</v>
      </c>
      <c r="H23" s="130" t="s">
        <v>12</v>
      </c>
      <c r="I23" s="130">
        <v>150</v>
      </c>
      <c r="J23" s="130"/>
      <c r="K23" s="132"/>
      <c r="L23" s="301">
        <f>E23*$K23/1000000</f>
        <v>0</v>
      </c>
      <c r="M23" s="301"/>
      <c r="N23" s="301"/>
      <c r="O23" s="301"/>
      <c r="P23" s="301">
        <f>I23*$K23/1000000</f>
        <v>0</v>
      </c>
      <c r="Q23" s="302">
        <f>J23*$K23/1000000</f>
        <v>0</v>
      </c>
    </row>
    <row r="24" spans="1:17" s="38" customFormat="1" ht="18" customHeight="1">
      <c r="A24" s="58"/>
      <c r="B24" s="290" t="s">
        <v>5</v>
      </c>
      <c r="C24" s="342"/>
      <c r="D24" s="177" t="s">
        <v>102</v>
      </c>
      <c r="E24" s="291"/>
      <c r="F24" s="291"/>
      <c r="G24" s="291"/>
      <c r="H24" s="291"/>
      <c r="I24" s="291"/>
      <c r="J24" s="291"/>
      <c r="K24" s="292">
        <f aca="true" t="shared" si="6" ref="K24:Q24">K25+K26+K27</f>
        <v>0</v>
      </c>
      <c r="L24" s="297">
        <f t="shared" si="6"/>
        <v>0</v>
      </c>
      <c r="M24" s="297">
        <f t="shared" si="6"/>
        <v>0</v>
      </c>
      <c r="N24" s="297">
        <f t="shared" si="6"/>
        <v>0</v>
      </c>
      <c r="O24" s="297">
        <f t="shared" si="6"/>
        <v>0</v>
      </c>
      <c r="P24" s="297">
        <f t="shared" si="6"/>
        <v>0</v>
      </c>
      <c r="Q24" s="298">
        <f t="shared" si="6"/>
        <v>0</v>
      </c>
    </row>
    <row r="25" spans="1:17" s="129" customFormat="1" ht="25.5" customHeight="1">
      <c r="A25" s="125"/>
      <c r="B25" s="126"/>
      <c r="C25" s="140">
        <v>1</v>
      </c>
      <c r="D25" s="175" t="s">
        <v>103</v>
      </c>
      <c r="E25" s="127">
        <v>50</v>
      </c>
      <c r="F25" s="127"/>
      <c r="G25" s="127" t="s">
        <v>12</v>
      </c>
      <c r="H25" s="127" t="s">
        <v>12</v>
      </c>
      <c r="I25" s="127">
        <v>23</v>
      </c>
      <c r="J25" s="127"/>
      <c r="K25" s="128"/>
      <c r="L25" s="299">
        <f>E25*$K25/1000000</f>
        <v>0</v>
      </c>
      <c r="M25" s="299"/>
      <c r="N25" s="299"/>
      <c r="O25" s="299"/>
      <c r="P25" s="299">
        <f aca="true" t="shared" si="7" ref="P25:Q27">I25*$K25/1000000</f>
        <v>0</v>
      </c>
      <c r="Q25" s="300">
        <f t="shared" si="7"/>
        <v>0</v>
      </c>
    </row>
    <row r="26" spans="1:17" s="129" customFormat="1" ht="15">
      <c r="A26" s="125"/>
      <c r="B26" s="126"/>
      <c r="C26" s="140">
        <v>2</v>
      </c>
      <c r="D26" s="175" t="s">
        <v>104</v>
      </c>
      <c r="E26" s="127">
        <v>4</v>
      </c>
      <c r="F26" s="127"/>
      <c r="G26" s="127" t="s">
        <v>12</v>
      </c>
      <c r="H26" s="127" t="s">
        <v>12</v>
      </c>
      <c r="I26" s="127">
        <v>0.5</v>
      </c>
      <c r="J26" s="127"/>
      <c r="K26" s="128"/>
      <c r="L26" s="299">
        <f>E26*$K26/1000000</f>
        <v>0</v>
      </c>
      <c r="M26" s="299"/>
      <c r="N26" s="299"/>
      <c r="O26" s="299"/>
      <c r="P26" s="299">
        <f t="shared" si="7"/>
        <v>0</v>
      </c>
      <c r="Q26" s="300">
        <f t="shared" si="7"/>
        <v>0</v>
      </c>
    </row>
    <row r="27" spans="1:17" s="38" customFormat="1" ht="15">
      <c r="A27" s="36"/>
      <c r="B27" s="46"/>
      <c r="C27" s="343">
        <v>3</v>
      </c>
      <c r="D27" s="224" t="s">
        <v>105</v>
      </c>
      <c r="E27" s="47">
        <v>0.4</v>
      </c>
      <c r="F27" s="47"/>
      <c r="G27" s="47" t="s">
        <v>12</v>
      </c>
      <c r="H27" s="47" t="s">
        <v>12</v>
      </c>
      <c r="I27" s="47">
        <v>0.5</v>
      </c>
      <c r="J27" s="47"/>
      <c r="K27" s="76"/>
      <c r="L27" s="301">
        <f>E27*$K27/1000000</f>
        <v>0</v>
      </c>
      <c r="M27" s="303"/>
      <c r="N27" s="303"/>
      <c r="O27" s="303"/>
      <c r="P27" s="301">
        <f t="shared" si="7"/>
        <v>0</v>
      </c>
      <c r="Q27" s="302">
        <f t="shared" si="7"/>
        <v>0</v>
      </c>
    </row>
    <row r="28" spans="1:17" s="38" customFormat="1" ht="15.75" customHeight="1">
      <c r="A28" s="58"/>
      <c r="B28" s="290" t="s">
        <v>6</v>
      </c>
      <c r="C28" s="342"/>
      <c r="D28" s="226" t="s">
        <v>33</v>
      </c>
      <c r="E28" s="315"/>
      <c r="F28" s="308"/>
      <c r="G28" s="315"/>
      <c r="H28" s="309"/>
      <c r="I28" s="291"/>
      <c r="J28" s="291"/>
      <c r="K28" s="292">
        <f aca="true" t="shared" si="8" ref="K28:Q28">K29+K30+K31</f>
        <v>0</v>
      </c>
      <c r="L28" s="297">
        <f t="shared" si="8"/>
        <v>0</v>
      </c>
      <c r="M28" s="297">
        <f t="shared" si="8"/>
        <v>0</v>
      </c>
      <c r="N28" s="297">
        <f t="shared" si="8"/>
        <v>0</v>
      </c>
      <c r="O28" s="297">
        <f t="shared" si="8"/>
        <v>0</v>
      </c>
      <c r="P28" s="297">
        <f t="shared" si="8"/>
        <v>0</v>
      </c>
      <c r="Q28" s="298">
        <f t="shared" si="8"/>
        <v>0</v>
      </c>
    </row>
    <row r="29" spans="1:17" s="129" customFormat="1" ht="15">
      <c r="A29" s="125"/>
      <c r="B29" s="126"/>
      <c r="C29" s="140">
        <v>1</v>
      </c>
      <c r="D29" s="192" t="s">
        <v>103</v>
      </c>
      <c r="E29" s="141">
        <v>100</v>
      </c>
      <c r="F29" s="233"/>
      <c r="G29" s="141" t="s">
        <v>12</v>
      </c>
      <c r="H29" s="233" t="s">
        <v>12</v>
      </c>
      <c r="I29" s="142">
        <v>1000</v>
      </c>
      <c r="J29" s="127"/>
      <c r="K29" s="128"/>
      <c r="L29" s="299">
        <f>E29*$K29/1000000</f>
        <v>0</v>
      </c>
      <c r="M29" s="299"/>
      <c r="N29" s="299"/>
      <c r="O29" s="299"/>
      <c r="P29" s="299">
        <f aca="true" t="shared" si="9" ref="P29:Q31">I29*$K29/1000000</f>
        <v>0</v>
      </c>
      <c r="Q29" s="300">
        <f t="shared" si="9"/>
        <v>0</v>
      </c>
    </row>
    <row r="30" spans="1:17" s="129" customFormat="1" ht="15">
      <c r="A30" s="125"/>
      <c r="B30" s="126"/>
      <c r="C30" s="140">
        <v>2</v>
      </c>
      <c r="D30" s="192" t="s">
        <v>104</v>
      </c>
      <c r="E30" s="141">
        <v>10</v>
      </c>
      <c r="F30" s="233"/>
      <c r="G30" s="141" t="s">
        <v>12</v>
      </c>
      <c r="H30" s="233" t="s">
        <v>12</v>
      </c>
      <c r="I30" s="127">
        <v>10</v>
      </c>
      <c r="J30" s="127"/>
      <c r="K30" s="128"/>
      <c r="L30" s="299">
        <f>E30*$K30/1000000</f>
        <v>0</v>
      </c>
      <c r="M30" s="299"/>
      <c r="N30" s="299"/>
      <c r="O30" s="299"/>
      <c r="P30" s="299">
        <f t="shared" si="9"/>
        <v>0</v>
      </c>
      <c r="Q30" s="300">
        <f t="shared" si="9"/>
        <v>0</v>
      </c>
    </row>
    <row r="31" spans="1:17" s="129" customFormat="1" ht="15">
      <c r="A31" s="125"/>
      <c r="B31" s="144"/>
      <c r="C31" s="145">
        <v>3</v>
      </c>
      <c r="D31" s="314" t="s">
        <v>105</v>
      </c>
      <c r="E31" s="146">
        <v>1</v>
      </c>
      <c r="F31" s="216"/>
      <c r="G31" s="146" t="s">
        <v>12</v>
      </c>
      <c r="H31" s="216" t="s">
        <v>12</v>
      </c>
      <c r="I31" s="130">
        <v>0.2</v>
      </c>
      <c r="J31" s="130"/>
      <c r="K31" s="132"/>
      <c r="L31" s="301">
        <f>E31*$K31/1000000</f>
        <v>0</v>
      </c>
      <c r="M31" s="301"/>
      <c r="N31" s="301"/>
      <c r="O31" s="301"/>
      <c r="P31" s="301">
        <f t="shared" si="9"/>
        <v>0</v>
      </c>
      <c r="Q31" s="302">
        <f t="shared" si="9"/>
        <v>0</v>
      </c>
    </row>
    <row r="32" spans="1:17" s="38" customFormat="1" ht="15.75">
      <c r="A32" s="58"/>
      <c r="B32" s="37" t="s">
        <v>7</v>
      </c>
      <c r="C32" s="109"/>
      <c r="D32" s="293" t="s">
        <v>34</v>
      </c>
      <c r="E32" s="59"/>
      <c r="F32" s="59"/>
      <c r="G32" s="59"/>
      <c r="H32" s="59"/>
      <c r="I32" s="59"/>
      <c r="J32" s="59"/>
      <c r="K32" s="78">
        <f>K33+K34+K35</f>
        <v>0</v>
      </c>
      <c r="L32" s="304">
        <f aca="true" t="shared" si="10" ref="L32:Q32">L33+L34+L35</f>
        <v>0</v>
      </c>
      <c r="M32" s="304">
        <f t="shared" si="10"/>
        <v>0</v>
      </c>
      <c r="N32" s="304">
        <f t="shared" si="10"/>
        <v>0</v>
      </c>
      <c r="O32" s="304">
        <f t="shared" si="10"/>
        <v>0</v>
      </c>
      <c r="P32" s="304">
        <f t="shared" si="10"/>
        <v>0</v>
      </c>
      <c r="Q32" s="304">
        <f t="shared" si="10"/>
        <v>0</v>
      </c>
    </row>
    <row r="33" spans="1:17" s="129" customFormat="1" ht="15">
      <c r="A33" s="125"/>
      <c r="B33" s="126"/>
      <c r="C33" s="140">
        <v>1</v>
      </c>
      <c r="D33" s="175" t="s">
        <v>103</v>
      </c>
      <c r="E33" s="127">
        <v>500</v>
      </c>
      <c r="F33" s="127"/>
      <c r="G33" s="127" t="s">
        <v>12</v>
      </c>
      <c r="H33" s="127" t="s">
        <v>12</v>
      </c>
      <c r="I33" s="493" t="s">
        <v>10</v>
      </c>
      <c r="J33" s="127" t="s">
        <v>10</v>
      </c>
      <c r="K33" s="128"/>
      <c r="L33" s="299">
        <f>E33*$K33/1000000</f>
        <v>0</v>
      </c>
      <c r="M33" s="299"/>
      <c r="N33" s="299"/>
      <c r="O33" s="299"/>
      <c r="P33" s="299"/>
      <c r="Q33" s="299"/>
    </row>
    <row r="34" spans="1:17" s="129" customFormat="1" ht="15">
      <c r="A34" s="125"/>
      <c r="B34" s="126"/>
      <c r="C34" s="140">
        <v>2</v>
      </c>
      <c r="D34" s="175" t="s">
        <v>104</v>
      </c>
      <c r="E34" s="127">
        <v>50</v>
      </c>
      <c r="F34" s="127"/>
      <c r="G34" s="127" t="s">
        <v>12</v>
      </c>
      <c r="H34" s="127" t="s">
        <v>12</v>
      </c>
      <c r="I34" s="493" t="s">
        <v>10</v>
      </c>
      <c r="J34" s="127" t="s">
        <v>10</v>
      </c>
      <c r="K34" s="128"/>
      <c r="L34" s="299">
        <f>E34*$K34/1000000</f>
        <v>0</v>
      </c>
      <c r="M34" s="299"/>
      <c r="N34" s="299"/>
      <c r="O34" s="299"/>
      <c r="P34" s="299"/>
      <c r="Q34" s="299"/>
    </row>
    <row r="35" spans="1:17" s="129" customFormat="1" ht="15.75" thickBot="1">
      <c r="A35" s="152"/>
      <c r="B35" s="153"/>
      <c r="C35" s="164">
        <v>3</v>
      </c>
      <c r="D35" s="224" t="s">
        <v>105</v>
      </c>
      <c r="E35" s="154">
        <v>5</v>
      </c>
      <c r="F35" s="154"/>
      <c r="G35" s="154" t="s">
        <v>12</v>
      </c>
      <c r="H35" s="155" t="s">
        <v>12</v>
      </c>
      <c r="I35" s="494" t="s">
        <v>10</v>
      </c>
      <c r="J35" s="154" t="s">
        <v>10</v>
      </c>
      <c r="K35" s="156"/>
      <c r="L35" s="299">
        <f>E35*$K35/1000000</f>
        <v>0</v>
      </c>
      <c r="M35" s="305"/>
      <c r="N35" s="305"/>
      <c r="O35" s="305"/>
      <c r="P35" s="299"/>
      <c r="Q35" s="299"/>
    </row>
    <row r="36" spans="1:17" ht="19.5" thickBot="1">
      <c r="A36" s="48">
        <v>1</v>
      </c>
      <c r="B36" s="49"/>
      <c r="C36" s="49"/>
      <c r="D36" s="170" t="s">
        <v>19</v>
      </c>
      <c r="E36" s="50"/>
      <c r="F36" s="50"/>
      <c r="G36" s="50"/>
      <c r="H36" s="50"/>
      <c r="I36" s="50"/>
      <c r="J36" s="50"/>
      <c r="K36" s="79"/>
      <c r="L36" s="306">
        <f aca="true" t="shared" si="11" ref="L36:Q36">L5+L10+L15+L20+L24+L28+L32</f>
        <v>0</v>
      </c>
      <c r="M36" s="495">
        <f t="shared" si="11"/>
        <v>0</v>
      </c>
      <c r="N36" s="495">
        <f t="shared" si="11"/>
        <v>0</v>
      </c>
      <c r="O36" s="495">
        <f t="shared" si="11"/>
        <v>0</v>
      </c>
      <c r="P36" s="306">
        <f t="shared" si="11"/>
        <v>0</v>
      </c>
      <c r="Q36" s="306">
        <f t="shared" si="11"/>
        <v>0</v>
      </c>
    </row>
    <row r="37" spans="16:17" ht="12.75">
      <c r="P37" s="934">
        <f>P36+Q36</f>
        <v>0</v>
      </c>
      <c r="Q37" s="935"/>
    </row>
  </sheetData>
  <sheetProtection/>
  <mergeCells count="4">
    <mergeCell ref="P37:Q37"/>
    <mergeCell ref="L1:Q1"/>
    <mergeCell ref="I2:J2"/>
    <mergeCell ref="E1:J1"/>
  </mergeCells>
  <printOptions/>
  <pageMargins left="0.25" right="0.25" top="0.55" bottom="0.35" header="0.242125985" footer="0.225985"/>
  <pageSetup horizontalDpi="600" verticalDpi="600" orientation="landscape" paperSize="9" scale="78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rightToLeft="1" zoomScale="71" zoomScaleNormal="71" zoomScalePageLayoutView="0" workbookViewId="0" topLeftCell="A1">
      <selection activeCell="K94" sqref="K94"/>
    </sheetView>
  </sheetViews>
  <sheetFormatPr defaultColWidth="12" defaultRowHeight="12.75"/>
  <cols>
    <col min="1" max="1" width="13" style="0" bestFit="1" customWidth="1"/>
    <col min="2" max="2" width="8.16015625" style="0" bestFit="1" customWidth="1"/>
    <col min="3" max="3" width="7.66015625" style="0" customWidth="1"/>
    <col min="4" max="4" width="85.16015625" style="0" customWidth="1"/>
    <col min="5" max="5" width="8.33203125" style="0" bestFit="1" customWidth="1"/>
    <col min="6" max="6" width="7.83203125" style="0" bestFit="1" customWidth="1"/>
    <col min="7" max="7" width="6.33203125" style="0" bestFit="1" customWidth="1"/>
    <col min="8" max="8" width="9.66015625" style="0" bestFit="1" customWidth="1"/>
    <col min="9" max="9" width="10.33203125" style="0" customWidth="1"/>
    <col min="10" max="10" width="16" style="0" bestFit="1" customWidth="1"/>
    <col min="11" max="11" width="14.66015625" style="307" customWidth="1"/>
    <col min="12" max="13" width="15.33203125" style="307" customWidth="1"/>
    <col min="14" max="14" width="15" style="307" customWidth="1"/>
    <col min="15" max="15" width="17.66015625" style="307" customWidth="1"/>
  </cols>
  <sheetData>
    <row r="1" spans="1:15" ht="15.75">
      <c r="A1" s="316"/>
      <c r="B1" s="317"/>
      <c r="C1" s="316"/>
      <c r="D1" s="287" t="s">
        <v>18</v>
      </c>
      <c r="E1" s="941" t="s">
        <v>86</v>
      </c>
      <c r="F1" s="944"/>
      <c r="G1" s="944"/>
      <c r="H1" s="944"/>
      <c r="I1" s="945"/>
      <c r="J1" s="275" t="s">
        <v>36</v>
      </c>
      <c r="K1" s="936" t="s">
        <v>89</v>
      </c>
      <c r="L1" s="937"/>
      <c r="M1" s="937"/>
      <c r="N1" s="937"/>
      <c r="O1" s="946"/>
    </row>
    <row r="2" spans="1:15" ht="15" thickBot="1">
      <c r="A2" s="279" t="s">
        <v>84</v>
      </c>
      <c r="B2" s="280" t="s">
        <v>85</v>
      </c>
      <c r="C2" s="279" t="s">
        <v>30</v>
      </c>
      <c r="D2" s="320"/>
      <c r="E2" s="282" t="s">
        <v>27</v>
      </c>
      <c r="F2" s="280" t="s">
        <v>87</v>
      </c>
      <c r="G2" s="280" t="s">
        <v>80</v>
      </c>
      <c r="H2" s="281" t="s">
        <v>28</v>
      </c>
      <c r="I2" s="318" t="s">
        <v>29</v>
      </c>
      <c r="J2" s="277"/>
      <c r="K2" s="321" t="s">
        <v>13</v>
      </c>
      <c r="L2" s="294" t="s">
        <v>13</v>
      </c>
      <c r="M2" s="294" t="s">
        <v>13</v>
      </c>
      <c r="N2" s="322" t="s">
        <v>13</v>
      </c>
      <c r="O2" s="323" t="s">
        <v>13</v>
      </c>
    </row>
    <row r="3" spans="1:15" ht="16.5" thickBot="1">
      <c r="A3" s="29">
        <v>2</v>
      </c>
      <c r="B3" s="30"/>
      <c r="C3" s="31"/>
      <c r="D3" s="179" t="s">
        <v>41</v>
      </c>
      <c r="E3" s="319"/>
      <c r="F3" s="319"/>
      <c r="G3" s="319"/>
      <c r="H3" s="319"/>
      <c r="I3" s="319"/>
      <c r="J3" s="284" t="s">
        <v>37</v>
      </c>
      <c r="K3" s="324" t="s">
        <v>27</v>
      </c>
      <c r="L3" s="295" t="s">
        <v>87</v>
      </c>
      <c r="M3" s="295" t="s">
        <v>80</v>
      </c>
      <c r="N3" s="295" t="s">
        <v>28</v>
      </c>
      <c r="O3" s="324" t="s">
        <v>29</v>
      </c>
    </row>
    <row r="4" spans="1:15" ht="15.75">
      <c r="A4" s="2"/>
      <c r="B4" s="16" t="s">
        <v>1</v>
      </c>
      <c r="C4" s="10"/>
      <c r="D4" s="180" t="s">
        <v>42</v>
      </c>
      <c r="E4" s="9"/>
      <c r="F4" s="5"/>
      <c r="G4" s="221"/>
      <c r="H4" s="221"/>
      <c r="I4" s="20"/>
      <c r="J4" s="77">
        <f aca="true" t="shared" si="0" ref="J4:O4">J5+J6+J7</f>
        <v>0</v>
      </c>
      <c r="K4" s="325">
        <f t="shared" si="0"/>
        <v>0</v>
      </c>
      <c r="L4" s="325">
        <f t="shared" si="0"/>
        <v>0</v>
      </c>
      <c r="M4" s="325">
        <f t="shared" si="0"/>
        <v>0</v>
      </c>
      <c r="N4" s="325">
        <f t="shared" si="0"/>
        <v>0</v>
      </c>
      <c r="O4" s="325">
        <f t="shared" si="0"/>
        <v>0</v>
      </c>
    </row>
    <row r="5" spans="1:15" ht="15">
      <c r="A5" s="2"/>
      <c r="B5" s="10"/>
      <c r="C5" s="634">
        <v>1</v>
      </c>
      <c r="D5" s="635" t="s">
        <v>106</v>
      </c>
      <c r="E5" s="203">
        <v>20</v>
      </c>
      <c r="F5" s="204" t="s">
        <v>10</v>
      </c>
      <c r="G5" s="203" t="s">
        <v>10</v>
      </c>
      <c r="H5" s="203" t="s">
        <v>10</v>
      </c>
      <c r="I5" s="339">
        <v>0.003</v>
      </c>
      <c r="J5" s="81"/>
      <c r="K5" s="326">
        <f>E5*$J5/1000000</f>
        <v>0</v>
      </c>
      <c r="L5" s="326"/>
      <c r="M5" s="326"/>
      <c r="N5" s="326"/>
      <c r="O5" s="326">
        <f>I5*$J5/1000000</f>
        <v>0</v>
      </c>
    </row>
    <row r="6" spans="1:15" ht="15">
      <c r="A6" s="2"/>
      <c r="B6" s="10"/>
      <c r="C6" s="634">
        <v>2</v>
      </c>
      <c r="D6" s="636" t="s">
        <v>107</v>
      </c>
      <c r="E6" s="203">
        <v>5</v>
      </c>
      <c r="F6" s="204" t="s">
        <v>10</v>
      </c>
      <c r="G6" s="203" t="s">
        <v>10</v>
      </c>
      <c r="H6" s="203" t="s">
        <v>10</v>
      </c>
      <c r="I6" s="637">
        <v>1</v>
      </c>
      <c r="J6" s="81"/>
      <c r="K6" s="326">
        <f>E6*$J6/1000000</f>
        <v>0</v>
      </c>
      <c r="L6" s="326"/>
      <c r="M6" s="326"/>
      <c r="N6" s="326"/>
      <c r="O6" s="326">
        <f>I6*$J6/1000000</f>
        <v>0</v>
      </c>
    </row>
    <row r="7" spans="1:15" ht="15">
      <c r="A7" s="26"/>
      <c r="B7" s="21"/>
      <c r="C7" s="121">
        <v>3</v>
      </c>
      <c r="D7" s="638" t="s">
        <v>48</v>
      </c>
      <c r="E7" s="122">
        <v>0.3</v>
      </c>
      <c r="F7" s="123" t="s">
        <v>10</v>
      </c>
      <c r="G7" s="122" t="s">
        <v>10</v>
      </c>
      <c r="H7" s="122" t="s">
        <v>10</v>
      </c>
      <c r="I7" s="639">
        <v>2</v>
      </c>
      <c r="J7" s="82"/>
      <c r="K7" s="327">
        <f>E7*$J7/1000000</f>
        <v>0</v>
      </c>
      <c r="L7" s="327"/>
      <c r="M7" s="327"/>
      <c r="N7" s="327"/>
      <c r="O7" s="327">
        <f>I7*$J7/1000000</f>
        <v>0</v>
      </c>
    </row>
    <row r="8" spans="1:15" ht="15.75">
      <c r="A8" s="2"/>
      <c r="B8" s="13" t="s">
        <v>2</v>
      </c>
      <c r="C8" s="634"/>
      <c r="D8" s="640" t="s">
        <v>43</v>
      </c>
      <c r="E8" s="203"/>
      <c r="F8" s="641"/>
      <c r="G8" s="641"/>
      <c r="H8" s="641"/>
      <c r="I8" s="339"/>
      <c r="J8" s="77">
        <f aca="true" t="shared" si="1" ref="J8:O8">J9+J10</f>
        <v>0</v>
      </c>
      <c r="K8" s="325">
        <f t="shared" si="1"/>
        <v>0</v>
      </c>
      <c r="L8" s="325">
        <f t="shared" si="1"/>
        <v>0</v>
      </c>
      <c r="M8" s="325">
        <f t="shared" si="1"/>
        <v>0</v>
      </c>
      <c r="N8" s="325">
        <f t="shared" si="1"/>
        <v>0</v>
      </c>
      <c r="O8" s="325">
        <f t="shared" si="1"/>
        <v>0</v>
      </c>
    </row>
    <row r="9" spans="1:15" ht="12.75">
      <c r="A9" s="2"/>
      <c r="B9" s="10"/>
      <c r="C9" s="634">
        <v>1</v>
      </c>
      <c r="D9" s="642" t="s">
        <v>49</v>
      </c>
      <c r="E9" s="204">
        <v>3</v>
      </c>
      <c r="F9" s="203">
        <v>0.06</v>
      </c>
      <c r="G9" s="203" t="s">
        <v>10</v>
      </c>
      <c r="H9" s="203" t="s">
        <v>10</v>
      </c>
      <c r="I9" s="339" t="s">
        <v>10</v>
      </c>
      <c r="J9" s="81"/>
      <c r="K9" s="326">
        <f>E9*$J9/1000000</f>
        <v>0</v>
      </c>
      <c r="L9" s="326">
        <f>F9*$K9/1000000</f>
        <v>0</v>
      </c>
      <c r="M9" s="326"/>
      <c r="N9" s="326"/>
      <c r="O9" s="326"/>
    </row>
    <row r="10" spans="1:15" ht="15">
      <c r="A10" s="26"/>
      <c r="B10" s="21"/>
      <c r="C10" s="121">
        <v>2</v>
      </c>
      <c r="D10" s="638" t="s">
        <v>108</v>
      </c>
      <c r="E10" s="643">
        <v>0.03</v>
      </c>
      <c r="F10" s="122">
        <v>0.06</v>
      </c>
      <c r="G10" s="122" t="s">
        <v>10</v>
      </c>
      <c r="H10" s="122" t="s">
        <v>10</v>
      </c>
      <c r="I10" s="338" t="s">
        <v>10</v>
      </c>
      <c r="J10" s="82"/>
      <c r="K10" s="327">
        <f>E10*$J10/1000000</f>
        <v>0</v>
      </c>
      <c r="L10" s="327">
        <f>F10*$K10/1000000</f>
        <v>0</v>
      </c>
      <c r="M10" s="327"/>
      <c r="N10" s="327"/>
      <c r="O10" s="327"/>
    </row>
    <row r="11" spans="1:15" ht="15.75">
      <c r="A11" s="2"/>
      <c r="B11" s="13" t="s">
        <v>3</v>
      </c>
      <c r="C11" s="634"/>
      <c r="D11" s="640" t="s">
        <v>109</v>
      </c>
      <c r="E11" s="203"/>
      <c r="F11" s="204"/>
      <c r="G11" s="641"/>
      <c r="H11" s="339"/>
      <c r="I11" s="641"/>
      <c r="J11" s="77">
        <f aca="true" t="shared" si="2" ref="J11:O11">J12+J17</f>
        <v>0</v>
      </c>
      <c r="K11" s="325">
        <f t="shared" si="2"/>
        <v>0</v>
      </c>
      <c r="L11" s="325">
        <f t="shared" si="2"/>
        <v>0</v>
      </c>
      <c r="M11" s="325">
        <f t="shared" si="2"/>
        <v>0</v>
      </c>
      <c r="N11" s="325">
        <f t="shared" si="2"/>
        <v>0</v>
      </c>
      <c r="O11" s="325">
        <f t="shared" si="2"/>
        <v>0</v>
      </c>
    </row>
    <row r="12" spans="1:15" ht="15.75">
      <c r="A12" s="2"/>
      <c r="B12" s="13"/>
      <c r="C12" s="634"/>
      <c r="D12" s="640" t="s">
        <v>110</v>
      </c>
      <c r="E12" s="203"/>
      <c r="F12" s="204"/>
      <c r="G12" s="203"/>
      <c r="H12" s="339"/>
      <c r="I12" s="203"/>
      <c r="J12" s="335">
        <f aca="true" t="shared" si="3" ref="J12:O12">J13+J14+J15+J16</f>
        <v>0</v>
      </c>
      <c r="K12" s="334">
        <f t="shared" si="3"/>
        <v>0</v>
      </c>
      <c r="L12" s="334">
        <f t="shared" si="3"/>
        <v>0</v>
      </c>
      <c r="M12" s="334">
        <f t="shared" si="3"/>
        <v>0</v>
      </c>
      <c r="N12" s="334">
        <f t="shared" si="3"/>
        <v>0</v>
      </c>
      <c r="O12" s="334">
        <f t="shared" si="3"/>
        <v>0</v>
      </c>
    </row>
    <row r="13" spans="1:15" ht="15">
      <c r="A13" s="2"/>
      <c r="B13" s="10"/>
      <c r="C13" s="634">
        <v>1</v>
      </c>
      <c r="D13" s="644" t="s">
        <v>50</v>
      </c>
      <c r="E13" s="203">
        <v>10</v>
      </c>
      <c r="F13" s="204" t="s">
        <v>10</v>
      </c>
      <c r="G13" s="205" t="s">
        <v>12</v>
      </c>
      <c r="H13" s="339" t="s">
        <v>12</v>
      </c>
      <c r="I13" s="203">
        <v>15</v>
      </c>
      <c r="J13" s="81"/>
      <c r="K13" s="326">
        <f>E13*$J13/1000000</f>
        <v>0</v>
      </c>
      <c r="L13" s="326"/>
      <c r="M13" s="326"/>
      <c r="N13" s="326"/>
      <c r="O13" s="326">
        <f>I13*$J13/1000000</f>
        <v>0</v>
      </c>
    </row>
    <row r="14" spans="1:15" ht="15">
      <c r="A14" s="2"/>
      <c r="B14" s="10"/>
      <c r="C14" s="634">
        <v>2</v>
      </c>
      <c r="D14" s="636" t="s">
        <v>255</v>
      </c>
      <c r="E14" s="203">
        <v>3</v>
      </c>
      <c r="F14" s="204" t="s">
        <v>10</v>
      </c>
      <c r="G14" s="205" t="s">
        <v>12</v>
      </c>
      <c r="H14" s="339" t="s">
        <v>12</v>
      </c>
      <c r="I14" s="203">
        <v>15</v>
      </c>
      <c r="J14" s="81"/>
      <c r="K14" s="326">
        <f>E14*$J14/1000000</f>
        <v>0</v>
      </c>
      <c r="L14" s="326"/>
      <c r="M14" s="326"/>
      <c r="N14" s="326"/>
      <c r="O14" s="326">
        <f>I14*$J14/1000000</f>
        <v>0</v>
      </c>
    </row>
    <row r="15" spans="1:15" ht="30">
      <c r="A15" s="2"/>
      <c r="B15" s="10"/>
      <c r="C15" s="634">
        <v>3</v>
      </c>
      <c r="D15" s="645" t="s">
        <v>256</v>
      </c>
      <c r="E15" s="203">
        <v>0.1</v>
      </c>
      <c r="F15" s="204" t="s">
        <v>10</v>
      </c>
      <c r="G15" s="205" t="s">
        <v>12</v>
      </c>
      <c r="H15" s="339" t="s">
        <v>12</v>
      </c>
      <c r="I15" s="646">
        <v>0.1</v>
      </c>
      <c r="J15" s="81"/>
      <c r="K15" s="326">
        <f>E15*$J15/1000000</f>
        <v>0</v>
      </c>
      <c r="L15" s="326"/>
      <c r="M15" s="326"/>
      <c r="N15" s="326"/>
      <c r="O15" s="326">
        <f>I15*$J15/1000000</f>
        <v>0</v>
      </c>
    </row>
    <row r="16" spans="1:15" ht="15">
      <c r="A16" s="26"/>
      <c r="B16" s="21"/>
      <c r="C16" s="121">
        <v>4</v>
      </c>
      <c r="D16" s="638" t="s">
        <v>111</v>
      </c>
      <c r="E16" s="122">
        <v>0.01</v>
      </c>
      <c r="F16" s="338" t="s">
        <v>10</v>
      </c>
      <c r="G16" s="496" t="s">
        <v>12</v>
      </c>
      <c r="H16" s="339" t="s">
        <v>12</v>
      </c>
      <c r="I16" s="122" t="s">
        <v>10</v>
      </c>
      <c r="J16" s="82"/>
      <c r="K16" s="327">
        <f>E16*$J16/1000000</f>
        <v>0</v>
      </c>
      <c r="L16" s="328"/>
      <c r="M16" s="329"/>
      <c r="N16" s="328"/>
      <c r="O16" s="328"/>
    </row>
    <row r="17" spans="1:15" ht="15.75">
      <c r="A17" s="2"/>
      <c r="B17" s="13"/>
      <c r="C17" s="634"/>
      <c r="D17" s="647" t="s">
        <v>44</v>
      </c>
      <c r="E17" s="203"/>
      <c r="F17" s="641"/>
      <c r="G17" s="339"/>
      <c r="H17" s="641"/>
      <c r="I17" s="339"/>
      <c r="J17" s="335">
        <f aca="true" t="shared" si="4" ref="J17:O17">J18+J19+J20+J21</f>
        <v>0</v>
      </c>
      <c r="K17" s="334">
        <f t="shared" si="4"/>
        <v>0</v>
      </c>
      <c r="L17" s="334">
        <f t="shared" si="4"/>
        <v>0</v>
      </c>
      <c r="M17" s="334">
        <f t="shared" si="4"/>
        <v>0</v>
      </c>
      <c r="N17" s="334">
        <f t="shared" si="4"/>
        <v>0</v>
      </c>
      <c r="O17" s="334">
        <f t="shared" si="4"/>
        <v>0</v>
      </c>
    </row>
    <row r="18" spans="1:15" ht="15">
      <c r="A18" s="2"/>
      <c r="B18" s="10"/>
      <c r="C18" s="634">
        <v>1</v>
      </c>
      <c r="D18" s="648" t="s">
        <v>113</v>
      </c>
      <c r="E18" s="203">
        <v>10</v>
      </c>
      <c r="F18" s="203" t="s">
        <v>10</v>
      </c>
      <c r="G18" s="234" t="s">
        <v>12</v>
      </c>
      <c r="H18" s="646" t="s">
        <v>12</v>
      </c>
      <c r="I18" s="339" t="s">
        <v>10</v>
      </c>
      <c r="J18" s="83"/>
      <c r="K18" s="326">
        <f>E18*$J18/1000000</f>
        <v>0</v>
      </c>
      <c r="L18" s="326"/>
      <c r="M18" s="326"/>
      <c r="N18" s="326"/>
      <c r="O18" s="326"/>
    </row>
    <row r="19" spans="1:15" ht="15">
      <c r="A19" s="2"/>
      <c r="B19" s="10"/>
      <c r="C19" s="634">
        <v>2</v>
      </c>
      <c r="D19" s="648" t="s">
        <v>114</v>
      </c>
      <c r="E19" s="203">
        <v>4.3</v>
      </c>
      <c r="F19" s="203" t="s">
        <v>10</v>
      </c>
      <c r="G19" s="234" t="s">
        <v>12</v>
      </c>
      <c r="H19" s="646" t="s">
        <v>12</v>
      </c>
      <c r="I19" s="339">
        <v>0.2</v>
      </c>
      <c r="J19" s="83"/>
      <c r="K19" s="326">
        <f>E19*$J19/1000000</f>
        <v>0</v>
      </c>
      <c r="L19" s="326"/>
      <c r="M19" s="326"/>
      <c r="N19" s="326"/>
      <c r="O19" s="326">
        <f>I19*$J19/1000000</f>
        <v>0</v>
      </c>
    </row>
    <row r="20" spans="1:15" ht="15">
      <c r="A20" s="2"/>
      <c r="B20" s="10"/>
      <c r="C20" s="634">
        <v>3</v>
      </c>
      <c r="D20" s="648" t="s">
        <v>112</v>
      </c>
      <c r="E20" s="203">
        <v>1</v>
      </c>
      <c r="F20" s="203" t="s">
        <v>10</v>
      </c>
      <c r="G20" s="234" t="s">
        <v>12</v>
      </c>
      <c r="H20" s="646" t="s">
        <v>12</v>
      </c>
      <c r="I20" s="339">
        <v>8</v>
      </c>
      <c r="J20" s="83"/>
      <c r="K20" s="326">
        <f>E20*$J20/1000000</f>
        <v>0</v>
      </c>
      <c r="L20" s="326"/>
      <c r="M20" s="326"/>
      <c r="N20" s="326"/>
      <c r="O20" s="326">
        <f>I20*$J20/1000000</f>
        <v>0</v>
      </c>
    </row>
    <row r="21" spans="1:15" s="129" customFormat="1" ht="18" customHeight="1">
      <c r="A21" s="143"/>
      <c r="B21" s="144"/>
      <c r="C21" s="649">
        <v>4</v>
      </c>
      <c r="D21" s="638" t="s">
        <v>115</v>
      </c>
      <c r="E21" s="197">
        <v>0.03</v>
      </c>
      <c r="F21" s="197" t="s">
        <v>10</v>
      </c>
      <c r="G21" s="650" t="s">
        <v>12</v>
      </c>
      <c r="H21" s="238" t="s">
        <v>12</v>
      </c>
      <c r="I21" s="651">
        <v>0.5</v>
      </c>
      <c r="J21" s="149"/>
      <c r="K21" s="301">
        <f>E21*$J21/1000000</f>
        <v>0</v>
      </c>
      <c r="L21" s="301"/>
      <c r="M21" s="301"/>
      <c r="N21" s="301"/>
      <c r="O21" s="301">
        <f>I21*$J21/1000000</f>
        <v>0</v>
      </c>
    </row>
    <row r="22" spans="1:15" s="129" customFormat="1" ht="18" customHeight="1">
      <c r="A22" s="125"/>
      <c r="B22" s="126"/>
      <c r="C22" s="652"/>
      <c r="D22" s="653" t="s">
        <v>116</v>
      </c>
      <c r="E22" s="196"/>
      <c r="F22" s="198"/>
      <c r="G22" s="654"/>
      <c r="H22" s="654"/>
      <c r="I22" s="655"/>
      <c r="J22" s="148">
        <f aca="true" t="shared" si="5" ref="J22:O22">J23+J24+J25</f>
        <v>0</v>
      </c>
      <c r="K22" s="330">
        <f t="shared" si="5"/>
        <v>0</v>
      </c>
      <c r="L22" s="330">
        <f t="shared" si="5"/>
        <v>0</v>
      </c>
      <c r="M22" s="330">
        <f t="shared" si="5"/>
        <v>0</v>
      </c>
      <c r="N22" s="330">
        <f t="shared" si="5"/>
        <v>0</v>
      </c>
      <c r="O22" s="330">
        <f t="shared" si="5"/>
        <v>0</v>
      </c>
    </row>
    <row r="23" spans="1:15" s="129" customFormat="1" ht="18" customHeight="1">
      <c r="A23" s="125"/>
      <c r="B23" s="126"/>
      <c r="C23" s="634">
        <v>1</v>
      </c>
      <c r="D23" s="656" t="s">
        <v>117</v>
      </c>
      <c r="E23" s="196">
        <v>0.06</v>
      </c>
      <c r="F23" s="198" t="s">
        <v>12</v>
      </c>
      <c r="G23" s="196" t="s">
        <v>12</v>
      </c>
      <c r="H23" s="196" t="s">
        <v>12</v>
      </c>
      <c r="I23" s="657">
        <v>0.01</v>
      </c>
      <c r="J23" s="193"/>
      <c r="K23" s="299">
        <f>E23*$J23/1000000</f>
        <v>0</v>
      </c>
      <c r="L23" s="299"/>
      <c r="M23" s="299"/>
      <c r="N23" s="299"/>
      <c r="O23" s="299">
        <f>I23*$J23/1000000</f>
        <v>0</v>
      </c>
    </row>
    <row r="24" spans="1:15" s="129" customFormat="1" ht="18" customHeight="1">
      <c r="A24" s="125"/>
      <c r="B24" s="126"/>
      <c r="C24" s="634">
        <v>2</v>
      </c>
      <c r="D24" s="656" t="s">
        <v>118</v>
      </c>
      <c r="E24" s="196">
        <v>0.05</v>
      </c>
      <c r="F24" s="198" t="s">
        <v>12</v>
      </c>
      <c r="G24" s="196" t="s">
        <v>12</v>
      </c>
      <c r="H24" s="196" t="s">
        <v>12</v>
      </c>
      <c r="I24" s="658">
        <v>2</v>
      </c>
      <c r="J24" s="193"/>
      <c r="K24" s="299">
        <f>E24*$J24/1000000</f>
        <v>0</v>
      </c>
      <c r="L24" s="299"/>
      <c r="M24" s="299"/>
      <c r="N24" s="299"/>
      <c r="O24" s="299">
        <f>I24*$J24/1000000</f>
        <v>0</v>
      </c>
    </row>
    <row r="25" spans="1:15" s="129" customFormat="1" ht="18" customHeight="1">
      <c r="A25" s="125"/>
      <c r="B25" s="126"/>
      <c r="C25" s="121">
        <v>3</v>
      </c>
      <c r="D25" s="656" t="s">
        <v>119</v>
      </c>
      <c r="E25" s="197">
        <v>0.02</v>
      </c>
      <c r="F25" s="199" t="s">
        <v>12</v>
      </c>
      <c r="G25" s="197" t="s">
        <v>12</v>
      </c>
      <c r="H25" s="197" t="s">
        <v>12</v>
      </c>
      <c r="I25" s="659">
        <v>1</v>
      </c>
      <c r="J25" s="149"/>
      <c r="K25" s="301">
        <f>E25*$J25/1000000</f>
        <v>0</v>
      </c>
      <c r="L25" s="301"/>
      <c r="M25" s="301"/>
      <c r="N25" s="301"/>
      <c r="O25" s="301">
        <f>I25*$J25/1000000</f>
        <v>0</v>
      </c>
    </row>
    <row r="26" spans="1:15" ht="15.75">
      <c r="A26" s="221"/>
      <c r="B26" s="336" t="s">
        <v>4</v>
      </c>
      <c r="C26" s="634"/>
      <c r="D26" s="660" t="s">
        <v>45</v>
      </c>
      <c r="E26" s="203"/>
      <c r="F26" s="204"/>
      <c r="G26" s="641"/>
      <c r="H26" s="641"/>
      <c r="I26" s="339"/>
      <c r="J26" s="77">
        <f aca="true" t="shared" si="6" ref="J26:O26">J27+J28+J29+J30+J31+J32</f>
        <v>0</v>
      </c>
      <c r="K26" s="325">
        <f t="shared" si="6"/>
        <v>0</v>
      </c>
      <c r="L26" s="325">
        <f t="shared" si="6"/>
        <v>0</v>
      </c>
      <c r="M26" s="325">
        <f t="shared" si="6"/>
        <v>0</v>
      </c>
      <c r="N26" s="325">
        <f t="shared" si="6"/>
        <v>0</v>
      </c>
      <c r="O26" s="325">
        <f t="shared" si="6"/>
        <v>0</v>
      </c>
    </row>
    <row r="27" spans="1:15" ht="15">
      <c r="A27" s="9"/>
      <c r="B27" s="19"/>
      <c r="C27" s="634">
        <v>1</v>
      </c>
      <c r="D27" s="661" t="s">
        <v>51</v>
      </c>
      <c r="E27" s="662">
        <v>800</v>
      </c>
      <c r="F27" s="663">
        <v>0.5</v>
      </c>
      <c r="G27" s="205" t="s">
        <v>12</v>
      </c>
      <c r="H27" s="205" t="s">
        <v>12</v>
      </c>
      <c r="I27" s="339">
        <v>630</v>
      </c>
      <c r="J27" s="81"/>
      <c r="K27" s="326">
        <f>E27*$J27/1000000</f>
        <v>0</v>
      </c>
      <c r="L27" s="326"/>
      <c r="M27" s="326"/>
      <c r="N27" s="326"/>
      <c r="O27" s="326">
        <f>I27*$J27/1000000</f>
        <v>0</v>
      </c>
    </row>
    <row r="28" spans="1:15" ht="17.25" customHeight="1">
      <c r="A28" s="9"/>
      <c r="B28" s="19"/>
      <c r="C28" s="634">
        <v>2</v>
      </c>
      <c r="D28" s="661" t="s">
        <v>120</v>
      </c>
      <c r="E28" s="662">
        <v>50</v>
      </c>
      <c r="F28" s="663">
        <v>0.5</v>
      </c>
      <c r="G28" s="205" t="s">
        <v>12</v>
      </c>
      <c r="H28" s="205" t="s">
        <v>12</v>
      </c>
      <c r="I28" s="339">
        <v>630</v>
      </c>
      <c r="J28" s="81"/>
      <c r="K28" s="326">
        <f>E28*$J28/1000000</f>
        <v>0</v>
      </c>
      <c r="L28" s="326"/>
      <c r="M28" s="326"/>
      <c r="N28" s="326"/>
      <c r="O28" s="326">
        <f>I28*$J28/1000000</f>
        <v>0</v>
      </c>
    </row>
    <row r="29" spans="1:15" s="129" customFormat="1" ht="18" customHeight="1">
      <c r="A29" s="141"/>
      <c r="B29" s="286"/>
      <c r="C29" s="652">
        <v>3</v>
      </c>
      <c r="D29" s="661" t="s">
        <v>121</v>
      </c>
      <c r="E29" s="664">
        <v>5</v>
      </c>
      <c r="F29" s="246">
        <v>0.5</v>
      </c>
      <c r="G29" s="205" t="s">
        <v>12</v>
      </c>
      <c r="H29" s="205" t="s">
        <v>12</v>
      </c>
      <c r="I29" s="655">
        <v>300</v>
      </c>
      <c r="J29" s="128"/>
      <c r="K29" s="299">
        <f>E29*$J29/1000000</f>
        <v>0</v>
      </c>
      <c r="L29" s="299"/>
      <c r="M29" s="299"/>
      <c r="N29" s="299"/>
      <c r="O29" s="299">
        <f>I29*$J29/1000000</f>
        <v>0</v>
      </c>
    </row>
    <row r="30" spans="1:15" ht="15">
      <c r="A30" s="9"/>
      <c r="B30" s="19"/>
      <c r="C30" s="634">
        <v>4</v>
      </c>
      <c r="D30" s="661" t="s">
        <v>122</v>
      </c>
      <c r="E30" s="665">
        <v>0.03</v>
      </c>
      <c r="F30" s="663">
        <v>0.5</v>
      </c>
      <c r="G30" s="205" t="s">
        <v>12</v>
      </c>
      <c r="H30" s="205" t="s">
        <v>12</v>
      </c>
      <c r="I30" s="339" t="s">
        <v>10</v>
      </c>
      <c r="J30" s="81"/>
      <c r="K30" s="326">
        <f>E30*$J30/1000000</f>
        <v>0</v>
      </c>
      <c r="L30" s="326"/>
      <c r="M30" s="326"/>
      <c r="N30" s="326"/>
      <c r="O30" s="326"/>
    </row>
    <row r="31" spans="1:15" ht="15">
      <c r="A31" s="9"/>
      <c r="B31" s="93"/>
      <c r="C31" s="634">
        <v>5</v>
      </c>
      <c r="D31" s="666" t="s">
        <v>123</v>
      </c>
      <c r="E31" s="665">
        <v>0.01</v>
      </c>
      <c r="F31" s="663">
        <v>0.5</v>
      </c>
      <c r="G31" s="205" t="s">
        <v>12</v>
      </c>
      <c r="H31" s="205" t="s">
        <v>12</v>
      </c>
      <c r="I31" s="667" t="s">
        <v>10</v>
      </c>
      <c r="J31" s="81"/>
      <c r="K31" s="326">
        <f>E31*$J31/1000000</f>
        <v>0</v>
      </c>
      <c r="L31" s="326"/>
      <c r="M31" s="326"/>
      <c r="N31" s="326"/>
      <c r="O31" s="326"/>
    </row>
    <row r="32" spans="1:15" ht="15.75">
      <c r="A32" s="27"/>
      <c r="B32" s="188"/>
      <c r="C32" s="121">
        <v>6</v>
      </c>
      <c r="D32" s="668" t="s">
        <v>124</v>
      </c>
      <c r="E32" s="200" t="s">
        <v>10</v>
      </c>
      <c r="F32" s="643">
        <v>0.5</v>
      </c>
      <c r="G32" s="496" t="s">
        <v>12</v>
      </c>
      <c r="H32" s="496" t="s">
        <v>12</v>
      </c>
      <c r="I32" s="337" t="s">
        <v>12</v>
      </c>
      <c r="J32" s="82"/>
      <c r="K32" s="327"/>
      <c r="L32" s="327"/>
      <c r="M32" s="327"/>
      <c r="N32" s="327"/>
      <c r="O32" s="327"/>
    </row>
    <row r="33" spans="1:15" ht="15.75">
      <c r="A33" s="2"/>
      <c r="B33" s="13" t="s">
        <v>5</v>
      </c>
      <c r="C33" s="634"/>
      <c r="D33" s="640" t="s">
        <v>72</v>
      </c>
      <c r="E33" s="203"/>
      <c r="F33" s="641"/>
      <c r="G33" s="641"/>
      <c r="H33" s="641"/>
      <c r="I33" s="339"/>
      <c r="J33" s="77">
        <f aca="true" t="shared" si="7" ref="J33:O33">J34+J35+J36+J37+J38+J39</f>
        <v>0</v>
      </c>
      <c r="K33" s="325">
        <f t="shared" si="7"/>
        <v>0</v>
      </c>
      <c r="L33" s="325">
        <f t="shared" si="7"/>
        <v>0</v>
      </c>
      <c r="M33" s="325">
        <f t="shared" si="7"/>
        <v>0</v>
      </c>
      <c r="N33" s="325">
        <f t="shared" si="7"/>
        <v>0</v>
      </c>
      <c r="O33" s="325">
        <f t="shared" si="7"/>
        <v>0</v>
      </c>
    </row>
    <row r="34" spans="1:15" s="129" customFormat="1" ht="20.25" customHeight="1">
      <c r="A34" s="125"/>
      <c r="B34" s="126"/>
      <c r="C34" s="652">
        <v>1</v>
      </c>
      <c r="D34" s="648" t="s">
        <v>125</v>
      </c>
      <c r="E34" s="669">
        <v>100</v>
      </c>
      <c r="F34" s="670" t="s">
        <v>10</v>
      </c>
      <c r="G34" s="205" t="s">
        <v>12</v>
      </c>
      <c r="H34" s="205" t="s">
        <v>12</v>
      </c>
      <c r="I34" s="655">
        <v>200</v>
      </c>
      <c r="J34" s="128"/>
      <c r="K34" s="299">
        <f>E34*$J34/1000000</f>
        <v>0</v>
      </c>
      <c r="L34" s="299"/>
      <c r="M34" s="299"/>
      <c r="N34" s="299"/>
      <c r="O34" s="299">
        <f>I34*$J34/1000000</f>
        <v>0</v>
      </c>
    </row>
    <row r="35" spans="1:15" s="129" customFormat="1" ht="18.75" customHeight="1">
      <c r="A35" s="2"/>
      <c r="B35" s="10"/>
      <c r="C35" s="634">
        <v>2</v>
      </c>
      <c r="D35" s="648" t="s">
        <v>126</v>
      </c>
      <c r="E35" s="671">
        <v>4</v>
      </c>
      <c r="F35" s="670" t="s">
        <v>10</v>
      </c>
      <c r="G35" s="205" t="s">
        <v>12</v>
      </c>
      <c r="H35" s="205" t="s">
        <v>12</v>
      </c>
      <c r="I35" s="637">
        <v>400</v>
      </c>
      <c r="J35" s="81"/>
      <c r="K35" s="326">
        <f>E35*$J35/1000000</f>
        <v>0</v>
      </c>
      <c r="L35" s="326"/>
      <c r="M35" s="326"/>
      <c r="N35" s="326"/>
      <c r="O35" s="326">
        <f>I35*$J35/1000000</f>
        <v>0</v>
      </c>
    </row>
    <row r="36" spans="1:15" ht="15">
      <c r="A36" s="125"/>
      <c r="B36" s="126"/>
      <c r="C36" s="652">
        <v>3</v>
      </c>
      <c r="D36" s="648" t="s">
        <v>258</v>
      </c>
      <c r="E36" s="672">
        <v>0.5</v>
      </c>
      <c r="F36" s="670" t="s">
        <v>10</v>
      </c>
      <c r="G36" s="205" t="s">
        <v>12</v>
      </c>
      <c r="H36" s="205" t="s">
        <v>12</v>
      </c>
      <c r="I36" s="657">
        <v>100</v>
      </c>
      <c r="J36" s="128"/>
      <c r="K36" s="299">
        <f>E36*$J36/1000000</f>
        <v>0</v>
      </c>
      <c r="L36" s="299"/>
      <c r="M36" s="299"/>
      <c r="N36" s="299"/>
      <c r="O36" s="299">
        <f>I36*$J36/1000000</f>
        <v>0</v>
      </c>
    </row>
    <row r="37" spans="1:15" s="129" customFormat="1" ht="22.5" customHeight="1">
      <c r="A37" s="125"/>
      <c r="B37" s="126"/>
      <c r="C37" s="652">
        <v>4</v>
      </c>
      <c r="D37" s="648" t="s">
        <v>132</v>
      </c>
      <c r="E37" s="673">
        <v>5</v>
      </c>
      <c r="F37" s="205" t="s">
        <v>12</v>
      </c>
      <c r="G37" s="205" t="s">
        <v>12</v>
      </c>
      <c r="H37" s="205" t="s">
        <v>12</v>
      </c>
      <c r="I37" s="341" t="s">
        <v>12</v>
      </c>
      <c r="J37" s="128"/>
      <c r="K37" s="331">
        <f>E37*$J37/1000000</f>
        <v>0</v>
      </c>
      <c r="L37" s="299"/>
      <c r="M37" s="299"/>
      <c r="N37" s="299"/>
      <c r="O37" s="299"/>
    </row>
    <row r="38" spans="1:15" s="129" customFormat="1" ht="22.5" customHeight="1">
      <c r="A38" s="125"/>
      <c r="B38" s="126"/>
      <c r="C38" s="652">
        <v>5</v>
      </c>
      <c r="D38" s="656" t="s">
        <v>127</v>
      </c>
      <c r="E38" s="201">
        <v>0.3</v>
      </c>
      <c r="F38" s="502" t="s">
        <v>12</v>
      </c>
      <c r="G38" s="502" t="s">
        <v>12</v>
      </c>
      <c r="H38" s="502" t="s">
        <v>12</v>
      </c>
      <c r="I38" s="503" t="s">
        <v>12</v>
      </c>
      <c r="J38" s="128"/>
      <c r="K38" s="331">
        <f>E38*$J38/1000000</f>
        <v>0</v>
      </c>
      <c r="L38" s="299"/>
      <c r="M38" s="299"/>
      <c r="N38" s="299"/>
      <c r="O38" s="299"/>
    </row>
    <row r="39" spans="1:15" s="129" customFormat="1" ht="22.5" customHeight="1">
      <c r="A39" s="26"/>
      <c r="B39" s="21"/>
      <c r="C39" s="121">
        <v>6</v>
      </c>
      <c r="D39" s="497" t="s">
        <v>257</v>
      </c>
      <c r="E39" s="674" t="s">
        <v>10</v>
      </c>
      <c r="F39" s="499" t="s">
        <v>12</v>
      </c>
      <c r="G39" s="500" t="s">
        <v>12</v>
      </c>
      <c r="H39" s="500" t="s">
        <v>12</v>
      </c>
      <c r="I39" s="501" t="s">
        <v>10</v>
      </c>
      <c r="J39" s="82"/>
      <c r="K39" s="327"/>
      <c r="L39" s="327"/>
      <c r="M39" s="327"/>
      <c r="N39" s="327"/>
      <c r="O39" s="327"/>
    </row>
    <row r="40" spans="1:15" ht="15.75">
      <c r="A40" s="2"/>
      <c r="B40" s="13" t="s">
        <v>6</v>
      </c>
      <c r="C40" s="634"/>
      <c r="D40" s="640" t="s">
        <v>46</v>
      </c>
      <c r="E40" s="203"/>
      <c r="F40" s="641"/>
      <c r="G40" s="339"/>
      <c r="H40" s="641"/>
      <c r="I40" s="339"/>
      <c r="J40" s="77">
        <f aca="true" t="shared" si="8" ref="J40:O40">J41+J42+J43+J44</f>
        <v>0</v>
      </c>
      <c r="K40" s="325">
        <f t="shared" si="8"/>
        <v>0</v>
      </c>
      <c r="L40" s="325">
        <f t="shared" si="8"/>
        <v>0</v>
      </c>
      <c r="M40" s="325">
        <f t="shared" si="8"/>
        <v>0</v>
      </c>
      <c r="N40" s="325">
        <f t="shared" si="8"/>
        <v>0</v>
      </c>
      <c r="O40" s="325">
        <f t="shared" si="8"/>
        <v>0</v>
      </c>
    </row>
    <row r="41" spans="1:15" ht="15">
      <c r="A41" s="125"/>
      <c r="B41" s="126"/>
      <c r="C41" s="652">
        <v>1</v>
      </c>
      <c r="D41" s="636" t="s">
        <v>259</v>
      </c>
      <c r="E41" s="196">
        <v>80</v>
      </c>
      <c r="F41" s="196" t="s">
        <v>10</v>
      </c>
      <c r="G41" s="234" t="s">
        <v>12</v>
      </c>
      <c r="H41" s="205" t="s">
        <v>12</v>
      </c>
      <c r="I41" s="655" t="s">
        <v>10</v>
      </c>
      <c r="J41" s="128"/>
      <c r="K41" s="299">
        <f>E41*$J41/1000000</f>
        <v>0</v>
      </c>
      <c r="L41" s="299"/>
      <c r="M41" s="299"/>
      <c r="N41" s="299"/>
      <c r="O41" s="299"/>
    </row>
    <row r="42" spans="1:15" s="129" customFormat="1" ht="18.75" customHeight="1">
      <c r="A42" s="2"/>
      <c r="B42" s="10"/>
      <c r="C42" s="634">
        <v>2</v>
      </c>
      <c r="D42" s="636" t="s">
        <v>260</v>
      </c>
      <c r="E42" s="203">
        <v>8</v>
      </c>
      <c r="F42" s="203" t="s">
        <v>10</v>
      </c>
      <c r="G42" s="234" t="s">
        <v>12</v>
      </c>
      <c r="H42" s="205" t="s">
        <v>12</v>
      </c>
      <c r="I42" s="637">
        <v>50</v>
      </c>
      <c r="J42" s="83"/>
      <c r="K42" s="326">
        <f>E42*$J42/1000000</f>
        <v>0</v>
      </c>
      <c r="L42" s="326"/>
      <c r="M42" s="326"/>
      <c r="N42" s="326"/>
      <c r="O42" s="326">
        <f>I42*$J42/1000000</f>
        <v>0</v>
      </c>
    </row>
    <row r="43" spans="1:15" ht="16.5" customHeight="1">
      <c r="A43" s="5"/>
      <c r="B43" s="10"/>
      <c r="C43" s="675">
        <v>3</v>
      </c>
      <c r="D43" s="676" t="s">
        <v>261</v>
      </c>
      <c r="E43" s="663">
        <v>0.05</v>
      </c>
      <c r="F43" s="203" t="s">
        <v>10</v>
      </c>
      <c r="G43" s="234" t="s">
        <v>12</v>
      </c>
      <c r="H43" s="205" t="s">
        <v>12</v>
      </c>
      <c r="I43" s="339" t="s">
        <v>10</v>
      </c>
      <c r="J43" s="83"/>
      <c r="K43" s="326">
        <f>E43*$J43/1000000</f>
        <v>0</v>
      </c>
      <c r="L43" s="326"/>
      <c r="M43" s="326"/>
      <c r="N43" s="326"/>
      <c r="O43" s="326"/>
    </row>
    <row r="44" spans="1:15" ht="15.75">
      <c r="A44" s="26"/>
      <c r="B44" s="21"/>
      <c r="C44" s="121">
        <v>4</v>
      </c>
      <c r="D44" s="677" t="s">
        <v>128</v>
      </c>
      <c r="E44" s="238">
        <v>0.4</v>
      </c>
      <c r="F44" s="122" t="s">
        <v>10</v>
      </c>
      <c r="G44" s="234" t="s">
        <v>12</v>
      </c>
      <c r="H44" s="496" t="s">
        <v>12</v>
      </c>
      <c r="I44" s="338" t="s">
        <v>10</v>
      </c>
      <c r="J44" s="82"/>
      <c r="K44" s="327">
        <f>E44*$J44/1000000</f>
        <v>0</v>
      </c>
      <c r="L44" s="327"/>
      <c r="M44" s="327"/>
      <c r="N44" s="327"/>
      <c r="O44" s="327"/>
    </row>
    <row r="45" spans="1:15" ht="15.75">
      <c r="A45" s="2"/>
      <c r="B45" s="13" t="s">
        <v>7</v>
      </c>
      <c r="C45" s="634"/>
      <c r="D45" s="653" t="s">
        <v>100</v>
      </c>
      <c r="E45" s="203"/>
      <c r="F45" s="204"/>
      <c r="G45" s="641"/>
      <c r="H45" s="641"/>
      <c r="I45" s="339"/>
      <c r="J45" s="77">
        <f aca="true" t="shared" si="9" ref="J45:O45">J46+J47+J48+J49</f>
        <v>0</v>
      </c>
      <c r="K45" s="325">
        <f t="shared" si="9"/>
        <v>0</v>
      </c>
      <c r="L45" s="325">
        <f t="shared" si="9"/>
        <v>0</v>
      </c>
      <c r="M45" s="325">
        <f t="shared" si="9"/>
        <v>0</v>
      </c>
      <c r="N45" s="325">
        <f t="shared" si="9"/>
        <v>0</v>
      </c>
      <c r="O45" s="325">
        <f t="shared" si="9"/>
        <v>0</v>
      </c>
    </row>
    <row r="46" spans="1:15" ht="15">
      <c r="A46" s="2"/>
      <c r="B46" s="13"/>
      <c r="C46" s="634">
        <v>1</v>
      </c>
      <c r="D46" s="644" t="s">
        <v>52</v>
      </c>
      <c r="E46" s="662">
        <v>1000</v>
      </c>
      <c r="F46" s="204" t="s">
        <v>10</v>
      </c>
      <c r="G46" s="205" t="s">
        <v>12</v>
      </c>
      <c r="H46" s="205" t="s">
        <v>12</v>
      </c>
      <c r="I46" s="637">
        <v>0.02</v>
      </c>
      <c r="J46" s="77"/>
      <c r="K46" s="332">
        <f>E46*$J46/1000000</f>
        <v>0</v>
      </c>
      <c r="L46" s="326"/>
      <c r="M46" s="325"/>
      <c r="N46" s="325"/>
      <c r="O46" s="332">
        <f>I46*$J46/1000000</f>
        <v>0</v>
      </c>
    </row>
    <row r="47" spans="1:15" ht="15">
      <c r="A47" s="125"/>
      <c r="B47" s="147"/>
      <c r="C47" s="652">
        <v>2</v>
      </c>
      <c r="D47" s="644" t="s">
        <v>262</v>
      </c>
      <c r="E47" s="196">
        <v>100</v>
      </c>
      <c r="F47" s="198" t="s">
        <v>10</v>
      </c>
      <c r="G47" s="205" t="s">
        <v>12</v>
      </c>
      <c r="H47" s="205" t="s">
        <v>12</v>
      </c>
      <c r="I47" s="657">
        <v>1</v>
      </c>
      <c r="J47" s="148"/>
      <c r="K47" s="332">
        <f>E47*$J47/1000000</f>
        <v>0</v>
      </c>
      <c r="L47" s="299"/>
      <c r="M47" s="330"/>
      <c r="N47" s="330"/>
      <c r="O47" s="332">
        <f>I47*$J47/1000000</f>
        <v>0</v>
      </c>
    </row>
    <row r="48" spans="1:15" s="129" customFormat="1" ht="15">
      <c r="A48" s="2"/>
      <c r="B48" s="13"/>
      <c r="C48" s="634">
        <v>3</v>
      </c>
      <c r="D48" s="644" t="s">
        <v>263</v>
      </c>
      <c r="E48" s="203">
        <v>5</v>
      </c>
      <c r="F48" s="204" t="s">
        <v>10</v>
      </c>
      <c r="G48" s="205" t="s">
        <v>12</v>
      </c>
      <c r="H48" s="205" t="s">
        <v>12</v>
      </c>
      <c r="I48" s="637">
        <v>1</v>
      </c>
      <c r="J48" s="77"/>
      <c r="K48" s="332">
        <f>E48*$J48/1000000</f>
        <v>0</v>
      </c>
      <c r="L48" s="326"/>
      <c r="M48" s="325"/>
      <c r="N48" s="325"/>
      <c r="O48" s="332">
        <f>I48*$J48/1000000</f>
        <v>0</v>
      </c>
    </row>
    <row r="49" spans="1:15" ht="15">
      <c r="A49" s="2"/>
      <c r="B49" s="13"/>
      <c r="C49" s="634">
        <v>4</v>
      </c>
      <c r="D49" s="636" t="s">
        <v>129</v>
      </c>
      <c r="E49" s="203">
        <v>0.1</v>
      </c>
      <c r="F49" s="204" t="s">
        <v>10</v>
      </c>
      <c r="G49" s="496" t="s">
        <v>12</v>
      </c>
      <c r="H49" s="496" t="s">
        <v>12</v>
      </c>
      <c r="I49" s="339" t="s">
        <v>10</v>
      </c>
      <c r="J49" s="77"/>
      <c r="K49" s="633">
        <f>E49*$J49/1000000</f>
        <v>0</v>
      </c>
      <c r="L49" s="326"/>
      <c r="M49" s="325"/>
      <c r="N49" s="325"/>
      <c r="O49" s="325"/>
    </row>
    <row r="50" spans="1:15" ht="15.75">
      <c r="A50" s="229"/>
      <c r="B50" s="230" t="s">
        <v>8</v>
      </c>
      <c r="C50" s="678"/>
      <c r="D50" s="679" t="s">
        <v>130</v>
      </c>
      <c r="E50" s="680"/>
      <c r="F50" s="641"/>
      <c r="G50" s="681"/>
      <c r="H50" s="641"/>
      <c r="I50" s="682"/>
      <c r="J50" s="232">
        <f aca="true" t="shared" si="10" ref="J50:O50">J51+J52+J53+J54</f>
        <v>0</v>
      </c>
      <c r="K50" s="333">
        <f t="shared" si="10"/>
        <v>0</v>
      </c>
      <c r="L50" s="333">
        <f t="shared" si="10"/>
        <v>0</v>
      </c>
      <c r="M50" s="333">
        <f t="shared" si="10"/>
        <v>0</v>
      </c>
      <c r="N50" s="333">
        <f t="shared" si="10"/>
        <v>0</v>
      </c>
      <c r="O50" s="333">
        <f t="shared" si="10"/>
        <v>0</v>
      </c>
    </row>
    <row r="51" spans="1:15" ht="15.75">
      <c r="A51" s="2"/>
      <c r="B51" s="13"/>
      <c r="C51" s="634">
        <v>1</v>
      </c>
      <c r="D51" s="656" t="s">
        <v>131</v>
      </c>
      <c r="E51" s="206">
        <v>2.5</v>
      </c>
      <c r="F51" s="205" t="s">
        <v>12</v>
      </c>
      <c r="G51" s="341" t="s">
        <v>12</v>
      </c>
      <c r="H51" s="205" t="s">
        <v>12</v>
      </c>
      <c r="I51" s="234" t="s">
        <v>12</v>
      </c>
      <c r="J51" s="83"/>
      <c r="K51" s="332">
        <f>E51*$J51/1000000</f>
        <v>0</v>
      </c>
      <c r="L51" s="325"/>
      <c r="M51" s="325"/>
      <c r="N51" s="325"/>
      <c r="O51" s="325"/>
    </row>
    <row r="52" spans="1:15" ht="15">
      <c r="A52" s="2"/>
      <c r="B52" s="10"/>
      <c r="C52" s="634">
        <v>2</v>
      </c>
      <c r="D52" s="644" t="s">
        <v>53</v>
      </c>
      <c r="E52" s="206">
        <v>10</v>
      </c>
      <c r="F52" s="205" t="s">
        <v>12</v>
      </c>
      <c r="G52" s="341" t="s">
        <v>10</v>
      </c>
      <c r="H52" s="205" t="s">
        <v>12</v>
      </c>
      <c r="I52" s="234" t="s">
        <v>10</v>
      </c>
      <c r="J52" s="81"/>
      <c r="K52" s="332">
        <f>E52*$J52/1000000</f>
        <v>0</v>
      </c>
      <c r="L52" s="326"/>
      <c r="M52" s="326"/>
      <c r="N52" s="326"/>
      <c r="O52" s="326"/>
    </row>
    <row r="53" spans="1:15" ht="15.75">
      <c r="A53" s="2"/>
      <c r="B53" s="10"/>
      <c r="C53" s="634">
        <v>3</v>
      </c>
      <c r="D53" s="656" t="s">
        <v>133</v>
      </c>
      <c r="E53" s="206">
        <v>3.5</v>
      </c>
      <c r="F53" s="205" t="s">
        <v>10</v>
      </c>
      <c r="G53" s="341" t="s">
        <v>10</v>
      </c>
      <c r="H53" s="205" t="s">
        <v>12</v>
      </c>
      <c r="I53" s="234">
        <v>125</v>
      </c>
      <c r="J53" s="81"/>
      <c r="K53" s="332">
        <f>E53*$J53/1000000</f>
        <v>0</v>
      </c>
      <c r="L53" s="326"/>
      <c r="M53" s="326"/>
      <c r="N53" s="326"/>
      <c r="O53" s="332">
        <f>I53*$N53/1000000</f>
        <v>0</v>
      </c>
    </row>
    <row r="54" spans="1:15" ht="15">
      <c r="A54" s="143"/>
      <c r="B54" s="144"/>
      <c r="C54" s="649">
        <v>4</v>
      </c>
      <c r="D54" s="638" t="s">
        <v>134</v>
      </c>
      <c r="E54" s="683">
        <v>0.1</v>
      </c>
      <c r="F54" s="684" t="s">
        <v>10</v>
      </c>
      <c r="G54" s="685" t="s">
        <v>10</v>
      </c>
      <c r="H54" s="496" t="s">
        <v>12</v>
      </c>
      <c r="I54" s="686" t="s">
        <v>10</v>
      </c>
      <c r="J54" s="132"/>
      <c r="K54" s="633">
        <f>E54*$J54/1000000</f>
        <v>0</v>
      </c>
      <c r="L54" s="301"/>
      <c r="M54" s="301"/>
      <c r="N54" s="301"/>
      <c r="O54" s="301"/>
    </row>
    <row r="55" spans="1:15" s="129" customFormat="1" ht="15.75">
      <c r="A55" s="12"/>
      <c r="B55" s="13" t="s">
        <v>67</v>
      </c>
      <c r="C55" s="687"/>
      <c r="D55" s="640" t="s">
        <v>47</v>
      </c>
      <c r="E55" s="688"/>
      <c r="F55" s="689"/>
      <c r="G55" s="689"/>
      <c r="H55" s="689"/>
      <c r="I55" s="689"/>
      <c r="J55" s="77">
        <f aca="true" t="shared" si="11" ref="J55:O55">J56+J57+J58</f>
        <v>0</v>
      </c>
      <c r="K55" s="325">
        <f t="shared" si="11"/>
        <v>0</v>
      </c>
      <c r="L55" s="325">
        <f t="shared" si="11"/>
        <v>0</v>
      </c>
      <c r="M55" s="325">
        <f t="shared" si="11"/>
        <v>0</v>
      </c>
      <c r="N55" s="325">
        <f t="shared" si="11"/>
        <v>0</v>
      </c>
      <c r="O55" s="325">
        <f t="shared" si="11"/>
        <v>0</v>
      </c>
    </row>
    <row r="56" spans="1:15" ht="15">
      <c r="A56" s="125"/>
      <c r="B56" s="126"/>
      <c r="C56" s="652">
        <v>1</v>
      </c>
      <c r="D56" s="636" t="s">
        <v>264</v>
      </c>
      <c r="E56" s="196">
        <v>250</v>
      </c>
      <c r="F56" s="690">
        <v>9000</v>
      </c>
      <c r="G56" s="198" t="s">
        <v>12</v>
      </c>
      <c r="H56" s="513" t="s">
        <v>12</v>
      </c>
      <c r="I56" s="198">
        <v>0</v>
      </c>
      <c r="J56" s="128"/>
      <c r="K56" s="299">
        <f>E56*$J56/1000000</f>
        <v>0</v>
      </c>
      <c r="L56" s="299">
        <f>F56*$J56/1000000</f>
        <v>0</v>
      </c>
      <c r="M56" s="299"/>
      <c r="N56" s="299"/>
      <c r="O56" s="299"/>
    </row>
    <row r="57" spans="1:15" s="129" customFormat="1" ht="15">
      <c r="A57" s="125"/>
      <c r="B57" s="126"/>
      <c r="C57" s="652">
        <v>2</v>
      </c>
      <c r="D57" s="636" t="s">
        <v>265</v>
      </c>
      <c r="E57" s="196">
        <v>50</v>
      </c>
      <c r="F57" s="246">
        <v>30</v>
      </c>
      <c r="G57" s="198" t="s">
        <v>12</v>
      </c>
      <c r="H57" s="513" t="s">
        <v>12</v>
      </c>
      <c r="I57" s="691">
        <v>9000</v>
      </c>
      <c r="J57" s="128"/>
      <c r="K57" s="299">
        <f>E57*$J57/1000000</f>
        <v>0</v>
      </c>
      <c r="L57" s="299">
        <f>F57*$J57/1000000</f>
        <v>0</v>
      </c>
      <c r="M57" s="299"/>
      <c r="N57" s="299"/>
      <c r="O57" s="299">
        <f>I57*$J57/1000000</f>
        <v>0</v>
      </c>
    </row>
    <row r="58" spans="1:15" s="129" customFormat="1" ht="15">
      <c r="A58" s="26"/>
      <c r="B58" s="21"/>
      <c r="C58" s="121">
        <v>3</v>
      </c>
      <c r="D58" s="638" t="s">
        <v>135</v>
      </c>
      <c r="E58" s="122">
        <v>3</v>
      </c>
      <c r="F58" s="338" t="s">
        <v>10</v>
      </c>
      <c r="G58" s="123" t="s">
        <v>12</v>
      </c>
      <c r="H58" s="123" t="s">
        <v>12</v>
      </c>
      <c r="I58" s="504" t="s">
        <v>12</v>
      </c>
      <c r="J58" s="82"/>
      <c r="K58" s="301">
        <f>E58*$J58/1000000</f>
        <v>0</v>
      </c>
      <c r="L58" s="327"/>
      <c r="M58" s="327"/>
      <c r="N58" s="327"/>
      <c r="O58" s="327"/>
    </row>
    <row r="59" spans="1:15" ht="15.75">
      <c r="A59" s="2"/>
      <c r="B59" s="13" t="s">
        <v>9</v>
      </c>
      <c r="C59" s="634"/>
      <c r="D59" s="640" t="s">
        <v>136</v>
      </c>
      <c r="E59" s="203"/>
      <c r="F59" s="204"/>
      <c r="G59" s="204"/>
      <c r="H59" s="204"/>
      <c r="I59" s="692"/>
      <c r="J59" s="77">
        <f aca="true" t="shared" si="12" ref="J59:O59">J60+J61</f>
        <v>0</v>
      </c>
      <c r="K59" s="325">
        <f t="shared" si="12"/>
        <v>0</v>
      </c>
      <c r="L59" s="325">
        <f t="shared" si="12"/>
        <v>0</v>
      </c>
      <c r="M59" s="325">
        <f t="shared" si="12"/>
        <v>0</v>
      </c>
      <c r="N59" s="325">
        <f t="shared" si="12"/>
        <v>0</v>
      </c>
      <c r="O59" s="325">
        <f t="shared" si="12"/>
        <v>0</v>
      </c>
    </row>
    <row r="60" spans="1:15" ht="15">
      <c r="A60" s="125"/>
      <c r="B60" s="126"/>
      <c r="C60" s="652">
        <v>1</v>
      </c>
      <c r="D60" s="644" t="s">
        <v>137</v>
      </c>
      <c r="E60" s="196">
        <v>100</v>
      </c>
      <c r="F60" s="198" t="s">
        <v>10</v>
      </c>
      <c r="G60" s="513" t="s">
        <v>12</v>
      </c>
      <c r="H60" s="513" t="s">
        <v>12</v>
      </c>
      <c r="I60" s="198" t="s">
        <v>10</v>
      </c>
      <c r="J60" s="128"/>
      <c r="K60" s="299">
        <f>E60*$J60/1000000</f>
        <v>0</v>
      </c>
      <c r="L60" s="299"/>
      <c r="M60" s="299"/>
      <c r="N60" s="299"/>
      <c r="O60" s="299"/>
    </row>
    <row r="61" spans="1:15" s="129" customFormat="1" ht="15.75">
      <c r="A61" s="26"/>
      <c r="B61" s="21"/>
      <c r="C61" s="121">
        <v>2</v>
      </c>
      <c r="D61" s="693" t="s">
        <v>54</v>
      </c>
      <c r="E61" s="122">
        <v>2</v>
      </c>
      <c r="F61" s="123" t="s">
        <v>10</v>
      </c>
      <c r="G61" s="694" t="s">
        <v>12</v>
      </c>
      <c r="H61" s="694" t="s">
        <v>12</v>
      </c>
      <c r="I61" s="123" t="s">
        <v>10</v>
      </c>
      <c r="J61" s="82"/>
      <c r="K61" s="327">
        <f>E61*$J61/1000000</f>
        <v>0</v>
      </c>
      <c r="L61" s="327"/>
      <c r="M61" s="327"/>
      <c r="N61" s="327"/>
      <c r="O61" s="327"/>
    </row>
    <row r="62" spans="1:15" ht="15.75">
      <c r="A62" s="12"/>
      <c r="B62" s="225" t="s">
        <v>98</v>
      </c>
      <c r="C62" s="687"/>
      <c r="D62" s="695" t="s">
        <v>99</v>
      </c>
      <c r="E62" s="688"/>
      <c r="F62" s="689"/>
      <c r="G62" s="689"/>
      <c r="H62" s="689"/>
      <c r="I62" s="689"/>
      <c r="J62" s="77">
        <f aca="true" t="shared" si="13" ref="J62:O62">J63</f>
        <v>0</v>
      </c>
      <c r="K62" s="325">
        <f t="shared" si="13"/>
        <v>0</v>
      </c>
      <c r="L62" s="325">
        <f t="shared" si="13"/>
        <v>0</v>
      </c>
      <c r="M62" s="325">
        <f t="shared" si="13"/>
        <v>0</v>
      </c>
      <c r="N62" s="325">
        <f t="shared" si="13"/>
        <v>0</v>
      </c>
      <c r="O62" s="325">
        <f t="shared" si="13"/>
        <v>0</v>
      </c>
    </row>
    <row r="63" spans="1:15" ht="15">
      <c r="A63" s="26"/>
      <c r="B63" s="21"/>
      <c r="C63" s="121">
        <v>1</v>
      </c>
      <c r="D63" s="638" t="s">
        <v>138</v>
      </c>
      <c r="E63" s="122">
        <v>0.2</v>
      </c>
      <c r="F63" s="123" t="s">
        <v>12</v>
      </c>
      <c r="G63" s="123" t="s">
        <v>12</v>
      </c>
      <c r="H63" s="123" t="s">
        <v>10</v>
      </c>
      <c r="I63" s="643">
        <v>5</v>
      </c>
      <c r="J63" s="82"/>
      <c r="K63" s="327">
        <f>E63*$J63/1000000</f>
        <v>0</v>
      </c>
      <c r="L63" s="327"/>
      <c r="M63" s="327"/>
      <c r="N63" s="327"/>
      <c r="O63" s="327">
        <f>I63*$J63/1000000</f>
        <v>0</v>
      </c>
    </row>
    <row r="64" spans="1:15" ht="15.75">
      <c r="A64" s="12"/>
      <c r="B64" s="225" t="s">
        <v>11</v>
      </c>
      <c r="C64" s="687"/>
      <c r="D64" s="696" t="s">
        <v>139</v>
      </c>
      <c r="E64" s="688"/>
      <c r="F64" s="689"/>
      <c r="G64" s="689"/>
      <c r="H64" s="689"/>
      <c r="I64" s="689"/>
      <c r="J64" s="77">
        <f>J65+J66+J67+J68</f>
        <v>0</v>
      </c>
      <c r="K64" s="325">
        <f>K65+K66+K67+K68</f>
        <v>0</v>
      </c>
      <c r="L64" s="325">
        <f>L65+L67+L68</f>
        <v>0</v>
      </c>
      <c r="M64" s="325">
        <f>M65+M67+M68</f>
        <v>0</v>
      </c>
      <c r="N64" s="325">
        <f>N65+N67+N68</f>
        <v>0</v>
      </c>
      <c r="O64" s="325">
        <f>O65+O67+O68</f>
        <v>0</v>
      </c>
    </row>
    <row r="65" spans="1:15" ht="15">
      <c r="A65" s="12"/>
      <c r="B65" s="13"/>
      <c r="C65" s="697">
        <v>1</v>
      </c>
      <c r="D65" s="644" t="s">
        <v>140</v>
      </c>
      <c r="E65" s="671">
        <v>12000</v>
      </c>
      <c r="F65" s="204" t="s">
        <v>10</v>
      </c>
      <c r="G65" s="204" t="s">
        <v>10</v>
      </c>
      <c r="H65" s="204" t="s">
        <v>10</v>
      </c>
      <c r="I65" s="204" t="s">
        <v>10</v>
      </c>
      <c r="J65" s="81"/>
      <c r="K65" s="326">
        <f>E65*$J65/1000000</f>
        <v>0</v>
      </c>
      <c r="L65" s="326"/>
      <c r="M65" s="326"/>
      <c r="N65" s="326"/>
      <c r="O65" s="326"/>
    </row>
    <row r="66" spans="1:15" ht="15">
      <c r="A66" s="12"/>
      <c r="B66" s="13"/>
      <c r="C66" s="697">
        <v>2</v>
      </c>
      <c r="D66" s="644" t="s">
        <v>266</v>
      </c>
      <c r="E66" s="671">
        <v>100</v>
      </c>
      <c r="F66" s="204"/>
      <c r="G66" s="204"/>
      <c r="H66" s="204"/>
      <c r="I66" s="204"/>
      <c r="J66" s="81"/>
      <c r="K66" s="326">
        <f>E66*$J66/1000000</f>
        <v>0</v>
      </c>
      <c r="L66" s="326"/>
      <c r="M66" s="326"/>
      <c r="N66" s="326"/>
      <c r="O66" s="326"/>
    </row>
    <row r="67" spans="1:15" ht="15">
      <c r="A67" s="125"/>
      <c r="B67" s="126"/>
      <c r="C67" s="652">
        <v>3</v>
      </c>
      <c r="D67" s="644" t="s">
        <v>141</v>
      </c>
      <c r="E67" s="196">
        <v>40</v>
      </c>
      <c r="F67" s="198" t="s">
        <v>10</v>
      </c>
      <c r="G67" s="198" t="s">
        <v>12</v>
      </c>
      <c r="H67" s="198" t="s">
        <v>10</v>
      </c>
      <c r="I67" s="198" t="s">
        <v>10</v>
      </c>
      <c r="J67" s="128"/>
      <c r="K67" s="326">
        <f>E67*$J67/1000000</f>
        <v>0</v>
      </c>
      <c r="L67" s="299"/>
      <c r="M67" s="299"/>
      <c r="N67" s="299"/>
      <c r="O67" s="299"/>
    </row>
    <row r="68" spans="1:15" s="129" customFormat="1" ht="16.5" customHeight="1" thickBot="1">
      <c r="A68" s="125"/>
      <c r="B68" s="126"/>
      <c r="C68" s="652">
        <v>4</v>
      </c>
      <c r="D68" s="644" t="s">
        <v>142</v>
      </c>
      <c r="E68" s="196">
        <v>3.3</v>
      </c>
      <c r="F68" s="198" t="s">
        <v>10</v>
      </c>
      <c r="G68" s="198" t="s">
        <v>12</v>
      </c>
      <c r="H68" s="198" t="s">
        <v>10</v>
      </c>
      <c r="I68" s="198" t="s">
        <v>10</v>
      </c>
      <c r="J68" s="128"/>
      <c r="K68" s="326">
        <f>E68*$J68/1000000</f>
        <v>0</v>
      </c>
      <c r="L68" s="299"/>
      <c r="M68" s="299"/>
      <c r="N68" s="299"/>
      <c r="O68" s="299"/>
    </row>
    <row r="69" spans="1:15" s="129" customFormat="1" ht="19.5" thickBot="1">
      <c r="A69" s="48">
        <v>2</v>
      </c>
      <c r="B69" s="50"/>
      <c r="C69" s="698"/>
      <c r="D69" s="699" t="s">
        <v>41</v>
      </c>
      <c r="E69" s="698"/>
      <c r="F69" s="698"/>
      <c r="G69" s="698"/>
      <c r="H69" s="698"/>
      <c r="I69" s="698"/>
      <c r="J69" s="79"/>
      <c r="K69" s="306">
        <f>K64+K62+K59+K55+K50+K45+K40+K33+K26+K22+K11+K8+K4</f>
        <v>0</v>
      </c>
      <c r="L69" s="306">
        <f>L64+L62+L59+L55+L50+L45+L40+L33+L26+L22+L11+L8+L4</f>
        <v>0</v>
      </c>
      <c r="M69" s="306">
        <f>M64+M62+M59+M55+M50+M45+M40+M33+M26+M22+M11+M8+M4</f>
        <v>0</v>
      </c>
      <c r="N69" s="306">
        <f>N64+N62+N59+N55+N50+N45+N40+N33+N26+N22+N11+N8+N4</f>
        <v>0</v>
      </c>
      <c r="O69" s="306">
        <f>O64+O62+O59+O55+O50+O45+O40+O33+O26+O22+O11+O8+O4</f>
        <v>0</v>
      </c>
    </row>
    <row r="71" spans="3:4" ht="12.75">
      <c r="C71" s="505" t="s">
        <v>16</v>
      </c>
      <c r="D71" s="632" t="s">
        <v>267</v>
      </c>
    </row>
  </sheetData>
  <sheetProtection/>
  <mergeCells count="2">
    <mergeCell ref="E1:I1"/>
    <mergeCell ref="K1:O1"/>
  </mergeCells>
  <printOptions/>
  <pageMargins left="0.25" right="0.25" top="1.15" bottom="1.05" header="0.4921259845" footer="0.242125985"/>
  <pageSetup horizontalDpi="300" verticalDpi="300" orientation="landscape" paperSize="9" scale="80" r:id="rId1"/>
  <headerFooter alignWithMargins="0">
    <oddHeader>&amp;LPCDD/PCDF Inventory&amp;CReference Year: ______________&amp;RCountry: ____________________</oddHeader>
    <oddFooter>&amp;L&amp;A&amp;C&amp;D&amp;RPage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rightToLeft="1" zoomScale="85" zoomScaleNormal="85" zoomScalePageLayoutView="0" workbookViewId="0" topLeftCell="C1">
      <selection activeCell="D39" sqref="D39"/>
    </sheetView>
  </sheetViews>
  <sheetFormatPr defaultColWidth="12" defaultRowHeight="12.75"/>
  <cols>
    <col min="1" max="1" width="9.33203125" style="0" customWidth="1"/>
    <col min="2" max="2" width="10.83203125" style="0" customWidth="1"/>
    <col min="3" max="3" width="7.16015625" style="0" customWidth="1"/>
    <col min="4" max="4" width="57" style="0" customWidth="1"/>
    <col min="5" max="6" width="8" style="0" bestFit="1" customWidth="1"/>
    <col min="7" max="7" width="6.5" style="0" bestFit="1" customWidth="1"/>
    <col min="8" max="8" width="11.66015625" style="0" customWidth="1"/>
    <col min="9" max="9" width="13" style="0" customWidth="1"/>
    <col min="10" max="10" width="14.66015625" style="0" bestFit="1" customWidth="1"/>
    <col min="11" max="12" width="12.66015625" style="307" bestFit="1" customWidth="1"/>
    <col min="13" max="13" width="12.33203125" style="307" customWidth="1"/>
    <col min="14" max="14" width="13.83203125" style="307" bestFit="1" customWidth="1"/>
    <col min="15" max="15" width="14.16015625" style="307" bestFit="1" customWidth="1"/>
    <col min="16" max="16" width="22.5" style="0" bestFit="1" customWidth="1"/>
  </cols>
  <sheetData>
    <row r="1" spans="1:16" ht="15.75">
      <c r="A1" s="357"/>
      <c r="B1" s="147"/>
      <c r="C1" s="316"/>
      <c r="D1" s="287" t="s">
        <v>18</v>
      </c>
      <c r="E1" s="941" t="s">
        <v>86</v>
      </c>
      <c r="F1" s="944"/>
      <c r="G1" s="944"/>
      <c r="H1" s="944"/>
      <c r="I1" s="945"/>
      <c r="J1" s="275" t="s">
        <v>36</v>
      </c>
      <c r="K1" s="936" t="s">
        <v>89</v>
      </c>
      <c r="L1" s="937"/>
      <c r="M1" s="937"/>
      <c r="N1" s="937"/>
      <c r="O1" s="937"/>
      <c r="P1" s="490" t="s">
        <v>250</v>
      </c>
    </row>
    <row r="2" spans="1:16" ht="15" thickBot="1">
      <c r="A2" s="279" t="s">
        <v>84</v>
      </c>
      <c r="B2" s="280" t="s">
        <v>85</v>
      </c>
      <c r="C2" s="279" t="s">
        <v>30</v>
      </c>
      <c r="D2" s="320"/>
      <c r="E2" s="279" t="s">
        <v>27</v>
      </c>
      <c r="F2" s="280" t="s">
        <v>87</v>
      </c>
      <c r="G2" s="280" t="s">
        <v>80</v>
      </c>
      <c r="H2" s="281" t="s">
        <v>28</v>
      </c>
      <c r="I2" s="318" t="s">
        <v>29</v>
      </c>
      <c r="J2" s="277" t="s">
        <v>241</v>
      </c>
      <c r="K2" s="295" t="s">
        <v>13</v>
      </c>
      <c r="L2" s="295" t="s">
        <v>13</v>
      </c>
      <c r="M2" s="295" t="s">
        <v>13</v>
      </c>
      <c r="N2" s="295" t="s">
        <v>13</v>
      </c>
      <c r="O2" s="479" t="s">
        <v>13</v>
      </c>
      <c r="P2" s="491" t="s">
        <v>37</v>
      </c>
    </row>
    <row r="3" spans="1:16" ht="16.5" thickBot="1">
      <c r="A3" s="29">
        <v>3</v>
      </c>
      <c r="B3" s="31"/>
      <c r="C3" s="31"/>
      <c r="D3" s="183" t="s">
        <v>95</v>
      </c>
      <c r="E3" s="32"/>
      <c r="F3" s="32"/>
      <c r="G3" s="32"/>
      <c r="H3" s="32"/>
      <c r="I3" s="33"/>
      <c r="J3" s="284" t="s">
        <v>242</v>
      </c>
      <c r="K3" s="355" t="s">
        <v>27</v>
      </c>
      <c r="L3" s="295" t="s">
        <v>87</v>
      </c>
      <c r="M3" s="295" t="s">
        <v>80</v>
      </c>
      <c r="N3" s="356" t="s">
        <v>28</v>
      </c>
      <c r="O3" s="488" t="s">
        <v>29</v>
      </c>
      <c r="P3" s="221"/>
    </row>
    <row r="4" spans="1:16" ht="15.75">
      <c r="A4" s="229"/>
      <c r="B4" s="230" t="s">
        <v>1</v>
      </c>
      <c r="C4" s="700"/>
      <c r="D4" s="701" t="s">
        <v>143</v>
      </c>
      <c r="E4" s="339"/>
      <c r="F4" s="203"/>
      <c r="G4" s="339"/>
      <c r="H4" s="203"/>
      <c r="I4" s="702"/>
      <c r="J4" s="340">
        <f aca="true" t="shared" si="0" ref="J4:O4">J5+J6+J7+J8+J9+J10</f>
        <v>0</v>
      </c>
      <c r="K4" s="325">
        <f t="shared" si="0"/>
        <v>0</v>
      </c>
      <c r="L4" s="325">
        <f t="shared" si="0"/>
        <v>0</v>
      </c>
      <c r="M4" s="325">
        <f t="shared" si="0"/>
        <v>0</v>
      </c>
      <c r="N4" s="325">
        <f t="shared" si="0"/>
        <v>0</v>
      </c>
      <c r="O4" s="436">
        <f t="shared" si="0"/>
        <v>0</v>
      </c>
      <c r="P4" s="9"/>
    </row>
    <row r="5" spans="1:16" s="99" customFormat="1" ht="15">
      <c r="A5" s="96"/>
      <c r="B5" s="97"/>
      <c r="C5" s="703">
        <v>1</v>
      </c>
      <c r="D5" s="661" t="s">
        <v>144</v>
      </c>
      <c r="E5" s="358">
        <v>35</v>
      </c>
      <c r="F5" s="359" t="s">
        <v>10</v>
      </c>
      <c r="G5" s="358" t="s">
        <v>12</v>
      </c>
      <c r="H5" s="359" t="s">
        <v>12</v>
      </c>
      <c r="I5" s="358" t="s">
        <v>10</v>
      </c>
      <c r="J5" s="98"/>
      <c r="K5" s="347">
        <f aca="true" t="shared" si="1" ref="K5:K10">E5*$J5/1000000</f>
        <v>0</v>
      </c>
      <c r="L5" s="347"/>
      <c r="M5" s="347"/>
      <c r="N5" s="347"/>
      <c r="O5" s="482"/>
      <c r="P5" s="9"/>
    </row>
    <row r="6" spans="1:16" s="99" customFormat="1" ht="15.75">
      <c r="A6" s="96"/>
      <c r="B6" s="97"/>
      <c r="C6" s="703">
        <v>2</v>
      </c>
      <c r="D6" s="704" t="s">
        <v>145</v>
      </c>
      <c r="E6" s="358">
        <v>10</v>
      </c>
      <c r="F6" s="359" t="s">
        <v>10</v>
      </c>
      <c r="G6" s="358" t="s">
        <v>12</v>
      </c>
      <c r="H6" s="359" t="s">
        <v>12</v>
      </c>
      <c r="I6" s="358">
        <v>14</v>
      </c>
      <c r="J6" s="98"/>
      <c r="K6" s="347">
        <f t="shared" si="1"/>
        <v>0</v>
      </c>
      <c r="L6" s="347"/>
      <c r="M6" s="347"/>
      <c r="N6" s="347"/>
      <c r="O6" s="482">
        <f>I6*$J6/1000000</f>
        <v>0</v>
      </c>
      <c r="P6" s="9"/>
    </row>
    <row r="7" spans="1:16" s="99" customFormat="1" ht="15.75">
      <c r="A7" s="96"/>
      <c r="B7" s="97"/>
      <c r="C7" s="703">
        <v>3</v>
      </c>
      <c r="D7" s="705" t="s">
        <v>146</v>
      </c>
      <c r="E7" s="706">
        <v>17.5</v>
      </c>
      <c r="F7" s="707" t="s">
        <v>10</v>
      </c>
      <c r="G7" s="708" t="s">
        <v>12</v>
      </c>
      <c r="H7" s="707" t="s">
        <v>12</v>
      </c>
      <c r="I7" s="708" t="s">
        <v>10</v>
      </c>
      <c r="J7" s="98"/>
      <c r="K7" s="347">
        <f t="shared" si="1"/>
        <v>0</v>
      </c>
      <c r="L7" s="347"/>
      <c r="M7" s="347"/>
      <c r="N7" s="347"/>
      <c r="O7" s="482"/>
      <c r="P7" s="9"/>
    </row>
    <row r="8" spans="1:16" s="99" customFormat="1" ht="15.75">
      <c r="A8" s="96"/>
      <c r="B8" s="97"/>
      <c r="C8" s="703">
        <v>4</v>
      </c>
      <c r="D8" s="704" t="s">
        <v>147</v>
      </c>
      <c r="E8" s="358">
        <v>2.5</v>
      </c>
      <c r="F8" s="359" t="s">
        <v>10</v>
      </c>
      <c r="G8" s="358" t="s">
        <v>12</v>
      </c>
      <c r="H8" s="359" t="s">
        <v>12</v>
      </c>
      <c r="I8" s="358" t="s">
        <v>10</v>
      </c>
      <c r="J8" s="98"/>
      <c r="K8" s="347">
        <f t="shared" si="1"/>
        <v>0</v>
      </c>
      <c r="L8" s="347"/>
      <c r="M8" s="347"/>
      <c r="N8" s="347"/>
      <c r="O8" s="482"/>
      <c r="P8" s="9"/>
    </row>
    <row r="9" spans="1:16" s="99" customFormat="1" ht="15.75">
      <c r="A9" s="96"/>
      <c r="B9" s="97"/>
      <c r="C9" s="703">
        <v>5</v>
      </c>
      <c r="D9" s="704" t="s">
        <v>148</v>
      </c>
      <c r="E9" s="358">
        <v>1.5</v>
      </c>
      <c r="F9" s="359" t="s">
        <v>10</v>
      </c>
      <c r="G9" s="358" t="s">
        <v>12</v>
      </c>
      <c r="H9" s="359" t="s">
        <v>12</v>
      </c>
      <c r="I9" s="358" t="s">
        <v>10</v>
      </c>
      <c r="J9" s="98"/>
      <c r="K9" s="347">
        <f t="shared" si="1"/>
        <v>0</v>
      </c>
      <c r="L9" s="347"/>
      <c r="M9" s="347"/>
      <c r="N9" s="347"/>
      <c r="O9" s="482"/>
      <c r="P9" s="9"/>
    </row>
    <row r="10" spans="1:16" s="99" customFormat="1" ht="15">
      <c r="A10" s="100"/>
      <c r="B10" s="101"/>
      <c r="C10" s="709">
        <v>6</v>
      </c>
      <c r="D10" s="710" t="s">
        <v>149</v>
      </c>
      <c r="E10" s="711">
        <v>0.5</v>
      </c>
      <c r="F10" s="712" t="s">
        <v>10</v>
      </c>
      <c r="G10" s="711" t="s">
        <v>12</v>
      </c>
      <c r="H10" s="712" t="s">
        <v>12</v>
      </c>
      <c r="I10" s="711" t="s">
        <v>10</v>
      </c>
      <c r="J10" s="102"/>
      <c r="K10" s="347">
        <f t="shared" si="1"/>
        <v>0</v>
      </c>
      <c r="L10" s="348"/>
      <c r="M10" s="348"/>
      <c r="N10" s="348"/>
      <c r="O10" s="483"/>
      <c r="P10" s="27"/>
    </row>
    <row r="11" spans="1:16" s="99" customFormat="1" ht="15.75">
      <c r="A11" s="96"/>
      <c r="B11" s="103" t="s">
        <v>2</v>
      </c>
      <c r="C11" s="713"/>
      <c r="D11" s="660" t="s">
        <v>150</v>
      </c>
      <c r="E11" s="714"/>
      <c r="F11" s="715"/>
      <c r="G11" s="715"/>
      <c r="H11" s="715"/>
      <c r="I11" s="715"/>
      <c r="J11" s="104">
        <f aca="true" t="shared" si="2" ref="J11:O11">J12+J13+J14+J15</f>
        <v>0</v>
      </c>
      <c r="K11" s="349">
        <f t="shared" si="2"/>
        <v>0</v>
      </c>
      <c r="L11" s="350">
        <f t="shared" si="2"/>
        <v>0</v>
      </c>
      <c r="M11" s="350">
        <f t="shared" si="2"/>
        <v>0</v>
      </c>
      <c r="N11" s="350">
        <f t="shared" si="2"/>
        <v>0</v>
      </c>
      <c r="O11" s="506">
        <f t="shared" si="2"/>
        <v>0</v>
      </c>
      <c r="P11" s="190"/>
    </row>
    <row r="12" spans="1:16" s="99" customFormat="1" ht="15">
      <c r="A12" s="96"/>
      <c r="B12" s="97"/>
      <c r="C12" s="703">
        <v>1</v>
      </c>
      <c r="D12" s="661" t="s">
        <v>151</v>
      </c>
      <c r="E12" s="715">
        <v>500</v>
      </c>
      <c r="F12" s="715" t="s">
        <v>10</v>
      </c>
      <c r="G12" s="715" t="s">
        <v>12</v>
      </c>
      <c r="H12" s="715" t="s">
        <v>12</v>
      </c>
      <c r="I12" s="715" t="s">
        <v>10</v>
      </c>
      <c r="J12" s="98"/>
      <c r="K12" s="347">
        <f>E12*$J12/1000000</f>
        <v>0</v>
      </c>
      <c r="L12" s="347"/>
      <c r="M12" s="347"/>
      <c r="N12" s="347"/>
      <c r="O12" s="482"/>
      <c r="P12" s="9"/>
    </row>
    <row r="13" spans="1:16" s="160" customFormat="1" ht="15">
      <c r="A13" s="96"/>
      <c r="B13" s="247"/>
      <c r="C13" s="703">
        <v>2</v>
      </c>
      <c r="D13" s="661" t="s">
        <v>152</v>
      </c>
      <c r="E13" s="715">
        <v>50</v>
      </c>
      <c r="F13" s="715" t="s">
        <v>10</v>
      </c>
      <c r="G13" s="715" t="s">
        <v>12</v>
      </c>
      <c r="H13" s="359" t="s">
        <v>12</v>
      </c>
      <c r="I13" s="715">
        <v>15</v>
      </c>
      <c r="J13" s="98"/>
      <c r="K13" s="347">
        <f>E13*$J13/1000000</f>
        <v>0</v>
      </c>
      <c r="L13" s="347"/>
      <c r="M13" s="347"/>
      <c r="N13" s="347"/>
      <c r="O13" s="482">
        <f>I13*$J13/1000000</f>
        <v>0</v>
      </c>
      <c r="P13" s="9"/>
    </row>
    <row r="14" spans="1:16" s="99" customFormat="1" ht="15">
      <c r="A14" s="248"/>
      <c r="B14" s="97"/>
      <c r="C14" s="716">
        <v>3</v>
      </c>
      <c r="D14" s="666" t="s">
        <v>153</v>
      </c>
      <c r="E14" s="359">
        <v>50</v>
      </c>
      <c r="F14" s="707" t="s">
        <v>10</v>
      </c>
      <c r="G14" s="707" t="s">
        <v>12</v>
      </c>
      <c r="H14" s="707" t="s">
        <v>12</v>
      </c>
      <c r="I14" s="717">
        <v>70</v>
      </c>
      <c r="J14" s="98"/>
      <c r="K14" s="347">
        <f>E14*$J14/1000000</f>
        <v>0</v>
      </c>
      <c r="L14" s="347"/>
      <c r="M14" s="347"/>
      <c r="N14" s="347"/>
      <c r="O14" s="482">
        <f>I14*$J14/1000000</f>
        <v>0</v>
      </c>
      <c r="P14" s="9"/>
    </row>
    <row r="15" spans="1:16" s="160" customFormat="1" ht="19.5" customHeight="1">
      <c r="A15" s="100"/>
      <c r="B15" s="101"/>
      <c r="C15" s="709">
        <v>4</v>
      </c>
      <c r="D15" s="718" t="s">
        <v>154</v>
      </c>
      <c r="E15" s="719">
        <v>50</v>
      </c>
      <c r="F15" s="719" t="s">
        <v>10</v>
      </c>
      <c r="G15" s="719" t="s">
        <v>12</v>
      </c>
      <c r="H15" s="712" t="s">
        <v>12</v>
      </c>
      <c r="I15" s="720">
        <v>50</v>
      </c>
      <c r="J15" s="102"/>
      <c r="K15" s="348">
        <f>E15*$J15/1000000</f>
        <v>0</v>
      </c>
      <c r="L15" s="348"/>
      <c r="M15" s="348"/>
      <c r="N15" s="348"/>
      <c r="O15" s="483">
        <f>I15*$J15/1000000</f>
        <v>0</v>
      </c>
      <c r="P15" s="27"/>
    </row>
    <row r="16" spans="1:16" s="99" customFormat="1" ht="15.75">
      <c r="A16" s="96"/>
      <c r="B16" s="103" t="s">
        <v>3</v>
      </c>
      <c r="C16" s="713"/>
      <c r="D16" s="660" t="s">
        <v>155</v>
      </c>
      <c r="E16" s="715"/>
      <c r="F16" s="715"/>
      <c r="G16" s="715"/>
      <c r="H16" s="715"/>
      <c r="I16" s="715"/>
      <c r="J16" s="104">
        <f aca="true" t="shared" si="3" ref="J16:O16">J17</f>
        <v>0</v>
      </c>
      <c r="K16" s="350">
        <f t="shared" si="3"/>
        <v>0</v>
      </c>
      <c r="L16" s="350">
        <f t="shared" si="3"/>
        <v>0</v>
      </c>
      <c r="M16" s="350">
        <f t="shared" si="3"/>
        <v>0</v>
      </c>
      <c r="N16" s="350">
        <f t="shared" si="3"/>
        <v>0</v>
      </c>
      <c r="O16" s="480">
        <f t="shared" si="3"/>
        <v>0</v>
      </c>
      <c r="P16" s="9"/>
    </row>
    <row r="17" spans="1:16" s="99" customFormat="1" ht="15">
      <c r="A17" s="157"/>
      <c r="B17" s="158"/>
      <c r="C17" s="721">
        <v>1</v>
      </c>
      <c r="D17" s="710" t="s">
        <v>156</v>
      </c>
      <c r="E17" s="722">
        <v>8</v>
      </c>
      <c r="F17" s="722" t="s">
        <v>10</v>
      </c>
      <c r="G17" s="722" t="s">
        <v>12</v>
      </c>
      <c r="H17" s="723" t="s">
        <v>12</v>
      </c>
      <c r="I17" s="722" t="s">
        <v>12</v>
      </c>
      <c r="J17" s="159"/>
      <c r="K17" s="348">
        <f>E17*$J17/1000000</f>
        <v>0</v>
      </c>
      <c r="L17" s="351"/>
      <c r="M17" s="351"/>
      <c r="N17" s="351"/>
      <c r="O17" s="489"/>
      <c r="P17" s="27"/>
    </row>
    <row r="18" spans="1:16" s="99" customFormat="1" ht="25.5">
      <c r="A18" s="96"/>
      <c r="B18" s="103" t="s">
        <v>4</v>
      </c>
      <c r="C18" s="713"/>
      <c r="D18" s="660" t="s">
        <v>157</v>
      </c>
      <c r="E18" s="715"/>
      <c r="F18" s="715"/>
      <c r="G18" s="715"/>
      <c r="H18" s="715"/>
      <c r="I18" s="724" t="s">
        <v>252</v>
      </c>
      <c r="J18" s="104">
        <f aca="true" t="shared" si="4" ref="J18:O18">J19+J20+J21+J22+J23+J24</f>
        <v>0</v>
      </c>
      <c r="K18" s="350">
        <f t="shared" si="4"/>
        <v>0</v>
      </c>
      <c r="L18" s="350">
        <f t="shared" si="4"/>
        <v>0</v>
      </c>
      <c r="M18" s="350">
        <f t="shared" si="4"/>
        <v>0</v>
      </c>
      <c r="N18" s="350">
        <f t="shared" si="4"/>
        <v>0</v>
      </c>
      <c r="O18" s="508">
        <f t="shared" si="4"/>
        <v>0</v>
      </c>
      <c r="P18" s="481" t="s">
        <v>251</v>
      </c>
    </row>
    <row r="19" spans="1:16" s="160" customFormat="1" ht="22.5" customHeight="1">
      <c r="A19" s="96"/>
      <c r="B19" s="97"/>
      <c r="C19" s="703">
        <v>1</v>
      </c>
      <c r="D19" s="661" t="s">
        <v>158</v>
      </c>
      <c r="E19" s="207">
        <v>1500</v>
      </c>
      <c r="F19" s="715" t="s">
        <v>10</v>
      </c>
      <c r="G19" s="725" t="s">
        <v>10</v>
      </c>
      <c r="H19" s="715" t="s">
        <v>12</v>
      </c>
      <c r="I19" s="207">
        <v>1000</v>
      </c>
      <c r="J19" s="98"/>
      <c r="K19" s="347">
        <f aca="true" t="shared" si="5" ref="K19:K24">E19*$J19/1000000</f>
        <v>0</v>
      </c>
      <c r="L19" s="347"/>
      <c r="M19" s="347"/>
      <c r="N19" s="347"/>
      <c r="O19" s="482">
        <f aca="true" t="shared" si="6" ref="O19:O24">I19*$P19/1000000</f>
        <v>0</v>
      </c>
      <c r="P19" s="484"/>
    </row>
    <row r="20" spans="1:16" s="160" customFormat="1" ht="22.5" customHeight="1">
      <c r="A20" s="96"/>
      <c r="B20" s="97"/>
      <c r="C20" s="703">
        <v>2</v>
      </c>
      <c r="D20" s="661" t="s">
        <v>159</v>
      </c>
      <c r="E20" s="715">
        <v>100</v>
      </c>
      <c r="F20" s="715" t="s">
        <v>10</v>
      </c>
      <c r="G20" s="725" t="s">
        <v>10</v>
      </c>
      <c r="H20" s="359" t="s">
        <v>12</v>
      </c>
      <c r="I20" s="207">
        <v>10</v>
      </c>
      <c r="J20" s="98"/>
      <c r="K20" s="347">
        <f t="shared" si="5"/>
        <v>0</v>
      </c>
      <c r="L20" s="347"/>
      <c r="M20" s="347"/>
      <c r="N20" s="347"/>
      <c r="O20" s="482">
        <f t="shared" si="6"/>
        <v>0</v>
      </c>
      <c r="P20" s="485"/>
    </row>
    <row r="21" spans="1:16" s="160" customFormat="1" ht="22.5" customHeight="1">
      <c r="A21" s="96"/>
      <c r="B21" s="97"/>
      <c r="C21" s="703">
        <v>3</v>
      </c>
      <c r="D21" s="661" t="s">
        <v>160</v>
      </c>
      <c r="E21" s="706">
        <v>450</v>
      </c>
      <c r="F21" s="725" t="s">
        <v>10</v>
      </c>
      <c r="G21" s="725" t="s">
        <v>10</v>
      </c>
      <c r="H21" s="725" t="s">
        <v>12</v>
      </c>
      <c r="I21" s="240">
        <v>30</v>
      </c>
      <c r="J21" s="98"/>
      <c r="K21" s="347">
        <f t="shared" si="5"/>
        <v>0</v>
      </c>
      <c r="L21" s="347"/>
      <c r="M21" s="347"/>
      <c r="N21" s="347"/>
      <c r="O21" s="482">
        <f t="shared" si="6"/>
        <v>0</v>
      </c>
      <c r="P21" s="485"/>
    </row>
    <row r="22" spans="1:16" s="160" customFormat="1" ht="22.5" customHeight="1">
      <c r="A22" s="96"/>
      <c r="B22" s="97"/>
      <c r="C22" s="703">
        <v>4</v>
      </c>
      <c r="D22" s="661" t="s">
        <v>161</v>
      </c>
      <c r="E22" s="706">
        <v>100</v>
      </c>
      <c r="F22" s="725" t="s">
        <v>10</v>
      </c>
      <c r="G22" s="725" t="s">
        <v>10</v>
      </c>
      <c r="H22" s="725" t="s">
        <v>12</v>
      </c>
      <c r="I22" s="726">
        <v>0.1</v>
      </c>
      <c r="J22" s="98"/>
      <c r="K22" s="347">
        <f t="shared" si="5"/>
        <v>0</v>
      </c>
      <c r="L22" s="347"/>
      <c r="M22" s="347"/>
      <c r="N22" s="347"/>
      <c r="O22" s="482">
        <f t="shared" si="6"/>
        <v>0</v>
      </c>
      <c r="P22" s="485"/>
    </row>
    <row r="23" spans="1:16" s="160" customFormat="1" ht="22.5" customHeight="1">
      <c r="A23" s="96"/>
      <c r="B23" s="97"/>
      <c r="C23" s="703">
        <v>5</v>
      </c>
      <c r="D23" s="661" t="s">
        <v>162</v>
      </c>
      <c r="E23" s="706">
        <v>20</v>
      </c>
      <c r="F23" s="725" t="s">
        <v>10</v>
      </c>
      <c r="G23" s="725" t="s">
        <v>10</v>
      </c>
      <c r="H23" s="725" t="s">
        <v>12</v>
      </c>
      <c r="I23" s="361">
        <v>0.1</v>
      </c>
      <c r="J23" s="98"/>
      <c r="K23" s="347">
        <f t="shared" si="5"/>
        <v>0</v>
      </c>
      <c r="L23" s="347"/>
      <c r="M23" s="347"/>
      <c r="N23" s="347"/>
      <c r="O23" s="482">
        <f t="shared" si="6"/>
        <v>0</v>
      </c>
      <c r="P23" s="485"/>
    </row>
    <row r="24" spans="1:16" s="160" customFormat="1" ht="22.5" customHeight="1">
      <c r="A24" s="100"/>
      <c r="B24" s="101"/>
      <c r="C24" s="727">
        <v>6</v>
      </c>
      <c r="D24" s="661" t="s">
        <v>163</v>
      </c>
      <c r="E24" s="706">
        <v>100</v>
      </c>
      <c r="F24" s="728" t="s">
        <v>10</v>
      </c>
      <c r="G24" s="728" t="s">
        <v>10</v>
      </c>
      <c r="H24" s="728" t="s">
        <v>12</v>
      </c>
      <c r="I24" s="360">
        <v>0.1</v>
      </c>
      <c r="J24" s="102"/>
      <c r="K24" s="348">
        <f t="shared" si="5"/>
        <v>0</v>
      </c>
      <c r="L24" s="348"/>
      <c r="M24" s="348"/>
      <c r="N24" s="348"/>
      <c r="O24" s="482">
        <f t="shared" si="6"/>
        <v>0</v>
      </c>
      <c r="P24" s="486"/>
    </row>
    <row r="25" spans="1:16" s="99" customFormat="1" ht="25.5">
      <c r="A25" s="161"/>
      <c r="B25" s="162" t="s">
        <v>5</v>
      </c>
      <c r="C25" s="729"/>
      <c r="D25" s="660" t="s">
        <v>55</v>
      </c>
      <c r="E25" s="730"/>
      <c r="F25" s="731"/>
      <c r="G25" s="731"/>
      <c r="H25" s="731"/>
      <c r="I25" s="724" t="s">
        <v>252</v>
      </c>
      <c r="J25" s="163">
        <f aca="true" t="shared" si="7" ref="J25:O25">J26+J27+J28+J29+J30+J31</f>
        <v>0</v>
      </c>
      <c r="K25" s="352">
        <f t="shared" si="7"/>
        <v>0</v>
      </c>
      <c r="L25" s="352">
        <f t="shared" si="7"/>
        <v>0</v>
      </c>
      <c r="M25" s="352">
        <f t="shared" si="7"/>
        <v>0</v>
      </c>
      <c r="N25" s="352">
        <f t="shared" si="7"/>
        <v>0</v>
      </c>
      <c r="O25" s="508">
        <f t="shared" si="7"/>
        <v>0</v>
      </c>
      <c r="P25" s="507" t="s">
        <v>251</v>
      </c>
    </row>
    <row r="26" spans="1:16" s="99" customFormat="1" ht="15">
      <c r="A26" s="161"/>
      <c r="B26" s="162"/>
      <c r="C26" s="703">
        <v>1</v>
      </c>
      <c r="D26" s="732" t="s">
        <v>268</v>
      </c>
      <c r="E26" s="241">
        <v>1700</v>
      </c>
      <c r="F26" s="208" t="s">
        <v>10</v>
      </c>
      <c r="G26" s="208" t="s">
        <v>12</v>
      </c>
      <c r="H26" s="208" t="s">
        <v>12</v>
      </c>
      <c r="I26" s="242">
        <v>5000</v>
      </c>
      <c r="J26" s="209"/>
      <c r="K26" s="347">
        <f aca="true" t="shared" si="8" ref="K26:K31">E26*$J26/1000000</f>
        <v>0</v>
      </c>
      <c r="L26" s="353"/>
      <c r="M26" s="353"/>
      <c r="N26" s="353"/>
      <c r="O26" s="482">
        <f>I26*$P26/1000000</f>
        <v>0</v>
      </c>
      <c r="P26" s="484"/>
    </row>
    <row r="27" spans="1:16" s="99" customFormat="1" ht="15">
      <c r="A27" s="96"/>
      <c r="B27" s="97"/>
      <c r="C27" s="733">
        <v>2</v>
      </c>
      <c r="D27" s="732" t="s">
        <v>269</v>
      </c>
      <c r="E27" s="726">
        <v>200</v>
      </c>
      <c r="F27" s="725" t="s">
        <v>10</v>
      </c>
      <c r="G27" s="725" t="s">
        <v>12</v>
      </c>
      <c r="H27" s="725" t="s">
        <v>12</v>
      </c>
      <c r="I27" s="725" t="s">
        <v>12</v>
      </c>
      <c r="J27" s="98"/>
      <c r="K27" s="347">
        <f t="shared" si="8"/>
        <v>0</v>
      </c>
      <c r="L27" s="347"/>
      <c r="M27" s="347"/>
      <c r="N27" s="347"/>
      <c r="O27" s="482"/>
      <c r="P27" s="485"/>
    </row>
    <row r="28" spans="1:16" ht="15">
      <c r="A28" s="96"/>
      <c r="B28" s="97"/>
      <c r="C28" s="703">
        <v>3</v>
      </c>
      <c r="D28" s="732" t="s">
        <v>164</v>
      </c>
      <c r="E28" s="725">
        <v>100</v>
      </c>
      <c r="F28" s="725" t="s">
        <v>10</v>
      </c>
      <c r="G28" s="725" t="s">
        <v>12</v>
      </c>
      <c r="H28" s="725" t="s">
        <v>12</v>
      </c>
      <c r="I28" s="240">
        <v>5</v>
      </c>
      <c r="J28" s="98"/>
      <c r="K28" s="347">
        <f t="shared" si="8"/>
        <v>0</v>
      </c>
      <c r="L28" s="347"/>
      <c r="M28" s="347"/>
      <c r="N28" s="347"/>
      <c r="O28" s="482">
        <f>I28*$P28/1000000</f>
        <v>0</v>
      </c>
      <c r="P28" s="485"/>
    </row>
    <row r="29" spans="1:16" ht="15">
      <c r="A29" s="96"/>
      <c r="B29" s="97"/>
      <c r="C29" s="733">
        <v>4</v>
      </c>
      <c r="D29" s="732" t="s">
        <v>165</v>
      </c>
      <c r="E29" s="726">
        <v>100</v>
      </c>
      <c r="F29" s="725" t="s">
        <v>10</v>
      </c>
      <c r="G29" s="725" t="s">
        <v>12</v>
      </c>
      <c r="H29" s="725" t="s">
        <v>12</v>
      </c>
      <c r="I29" s="725" t="s">
        <v>12</v>
      </c>
      <c r="J29" s="98"/>
      <c r="K29" s="347">
        <f t="shared" si="8"/>
        <v>0</v>
      </c>
      <c r="L29" s="347"/>
      <c r="M29" s="347"/>
      <c r="N29" s="347"/>
      <c r="O29" s="482"/>
      <c r="P29" s="485"/>
    </row>
    <row r="30" spans="1:16" ht="15">
      <c r="A30" s="96"/>
      <c r="B30" s="97"/>
      <c r="C30" s="703">
        <v>5</v>
      </c>
      <c r="D30" s="732" t="s">
        <v>166</v>
      </c>
      <c r="E30" s="725">
        <v>10</v>
      </c>
      <c r="F30" s="725" t="s">
        <v>10</v>
      </c>
      <c r="G30" s="725" t="s">
        <v>12</v>
      </c>
      <c r="H30" s="725" t="s">
        <v>12</v>
      </c>
      <c r="I30" s="725" t="s">
        <v>12</v>
      </c>
      <c r="J30" s="105"/>
      <c r="K30" s="347">
        <f t="shared" si="8"/>
        <v>0</v>
      </c>
      <c r="L30" s="347"/>
      <c r="M30" s="347"/>
      <c r="N30" s="347"/>
      <c r="O30" s="482"/>
      <c r="P30" s="485"/>
    </row>
    <row r="31" spans="1:16" ht="15">
      <c r="A31" s="100"/>
      <c r="B31" s="101"/>
      <c r="C31" s="709">
        <v>6</v>
      </c>
      <c r="D31" s="638" t="s">
        <v>167</v>
      </c>
      <c r="E31" s="734">
        <v>1.5</v>
      </c>
      <c r="F31" s="728" t="s">
        <v>10</v>
      </c>
      <c r="G31" s="728" t="s">
        <v>12</v>
      </c>
      <c r="H31" s="734" t="s">
        <v>12</v>
      </c>
      <c r="I31" s="734" t="s">
        <v>12</v>
      </c>
      <c r="J31" s="106"/>
      <c r="K31" s="348">
        <f t="shared" si="8"/>
        <v>0</v>
      </c>
      <c r="L31" s="348"/>
      <c r="M31" s="348"/>
      <c r="N31" s="348"/>
      <c r="O31" s="483"/>
      <c r="P31" s="486"/>
    </row>
    <row r="32" spans="1:16" ht="16.5" thickBot="1">
      <c r="A32" s="68">
        <v>3</v>
      </c>
      <c r="B32" s="70"/>
      <c r="C32" s="70"/>
      <c r="D32" s="182" t="s">
        <v>20</v>
      </c>
      <c r="E32" s="70"/>
      <c r="F32" s="70"/>
      <c r="G32" s="70"/>
      <c r="H32" s="70"/>
      <c r="I32" s="70"/>
      <c r="J32" s="84"/>
      <c r="K32" s="354">
        <f>K4+K11+K16+K18+K25</f>
        <v>0</v>
      </c>
      <c r="L32" s="354">
        <f>L4+L11+L16+L18+L25</f>
        <v>0</v>
      </c>
      <c r="M32" s="354">
        <f>M4+M11+M16+M18+M25</f>
        <v>0</v>
      </c>
      <c r="N32" s="354">
        <f>N4+N11+N16+N18+N25</f>
        <v>0</v>
      </c>
      <c r="O32" s="487">
        <f>O4+O11+O16+O18+O25</f>
        <v>0</v>
      </c>
      <c r="P32" s="250"/>
    </row>
  </sheetData>
  <sheetProtection/>
  <mergeCells count="2">
    <mergeCell ref="E1:I1"/>
    <mergeCell ref="K1:O1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  <headerFooter alignWithMargins="0">
    <oddHeader>&amp;LPCDD/PCDF Inventory&amp;CReference Year: _____________&amp;RCountry: ___________________</oddHeader>
    <oddFooter>&amp;L&amp;A&amp;C&amp;D&amp;RPage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rightToLeft="1" zoomScalePageLayoutView="0" workbookViewId="0" topLeftCell="D1">
      <selection activeCell="K5" sqref="K5"/>
    </sheetView>
  </sheetViews>
  <sheetFormatPr defaultColWidth="9.33203125" defaultRowHeight="12.75"/>
  <cols>
    <col min="1" max="1" width="9" style="0" customWidth="1"/>
    <col min="2" max="2" width="10.83203125" style="1" customWidth="1"/>
    <col min="3" max="3" width="7.83203125" style="1" bestFit="1" customWidth="1"/>
    <col min="4" max="4" width="78.33203125" style="99" customWidth="1"/>
    <col min="5" max="5" width="7.33203125" style="0" bestFit="1" customWidth="1"/>
    <col min="6" max="6" width="7.16015625" style="0" customWidth="1"/>
    <col min="7" max="7" width="8.33203125" style="0" customWidth="1"/>
    <col min="8" max="8" width="9.83203125" style="0" customWidth="1"/>
    <col min="9" max="9" width="9" style="0" bestFit="1" customWidth="1"/>
    <col min="10" max="10" width="14.66015625" style="0" bestFit="1" customWidth="1"/>
    <col min="11" max="13" width="12.66015625" style="307" bestFit="1" customWidth="1"/>
    <col min="14" max="15" width="14.33203125" style="307" bestFit="1" customWidth="1"/>
  </cols>
  <sheetData>
    <row r="1" spans="1:15" ht="15">
      <c r="A1" s="20"/>
      <c r="B1" s="10"/>
      <c r="C1" s="371"/>
      <c r="D1" s="379" t="s">
        <v>18</v>
      </c>
      <c r="E1" s="947" t="s">
        <v>243</v>
      </c>
      <c r="F1" s="947"/>
      <c r="G1" s="947"/>
      <c r="H1" s="947"/>
      <c r="I1" s="948"/>
      <c r="J1" s="364" t="s">
        <v>36</v>
      </c>
      <c r="K1" s="949" t="s">
        <v>89</v>
      </c>
      <c r="L1" s="950"/>
      <c r="M1" s="950"/>
      <c r="N1" s="950"/>
      <c r="O1" s="951"/>
    </row>
    <row r="2" spans="1:15" ht="15.75" thickBot="1">
      <c r="A2" s="173" t="s">
        <v>84</v>
      </c>
      <c r="B2" s="171" t="s">
        <v>85</v>
      </c>
      <c r="C2" s="279" t="s">
        <v>30</v>
      </c>
      <c r="D2" s="380"/>
      <c r="E2" s="282" t="s">
        <v>27</v>
      </c>
      <c r="F2" s="280" t="s">
        <v>87</v>
      </c>
      <c r="G2" s="280" t="s">
        <v>80</v>
      </c>
      <c r="H2" s="281" t="s">
        <v>28</v>
      </c>
      <c r="I2" s="318" t="s">
        <v>29</v>
      </c>
      <c r="J2" s="366"/>
      <c r="K2" s="322" t="s">
        <v>13</v>
      </c>
      <c r="L2" s="322" t="s">
        <v>13</v>
      </c>
      <c r="M2" s="322" t="s">
        <v>13</v>
      </c>
      <c r="N2" s="322" t="s">
        <v>13</v>
      </c>
      <c r="O2" s="322" t="s">
        <v>13</v>
      </c>
    </row>
    <row r="3" spans="1:15" s="15" customFormat="1" ht="16.5" thickBot="1">
      <c r="A3" s="29">
        <v>4</v>
      </c>
      <c r="B3" s="31"/>
      <c r="C3" s="31"/>
      <c r="D3" s="381" t="s">
        <v>96</v>
      </c>
      <c r="E3" s="32"/>
      <c r="F3" s="32"/>
      <c r="G3" s="32"/>
      <c r="H3" s="32"/>
      <c r="I3" s="33"/>
      <c r="J3" s="368" t="s">
        <v>37</v>
      </c>
      <c r="K3" s="374" t="s">
        <v>27</v>
      </c>
      <c r="L3" s="375" t="s">
        <v>87</v>
      </c>
      <c r="M3" s="375" t="s">
        <v>80</v>
      </c>
      <c r="N3" s="376" t="s">
        <v>28</v>
      </c>
      <c r="O3" s="377" t="s">
        <v>29</v>
      </c>
    </row>
    <row r="4" spans="1:15" ht="15.75">
      <c r="A4" s="2"/>
      <c r="B4" s="13" t="s">
        <v>1</v>
      </c>
      <c r="C4" s="13"/>
      <c r="D4" s="382" t="s">
        <v>168</v>
      </c>
      <c r="E4" s="5"/>
      <c r="F4" s="5"/>
      <c r="G4" s="5"/>
      <c r="H4" s="5"/>
      <c r="I4" s="7"/>
      <c r="J4" s="77">
        <f aca="true" t="shared" si="0" ref="J4:O4">J5+J6+J7+J8</f>
        <v>0</v>
      </c>
      <c r="K4" s="325">
        <f t="shared" si="0"/>
        <v>0</v>
      </c>
      <c r="L4" s="325">
        <f t="shared" si="0"/>
        <v>0</v>
      </c>
      <c r="M4" s="325">
        <f t="shared" si="0"/>
        <v>0</v>
      </c>
      <c r="N4" s="325">
        <f t="shared" si="0"/>
        <v>0</v>
      </c>
      <c r="O4" s="325">
        <f t="shared" si="0"/>
        <v>0</v>
      </c>
    </row>
    <row r="5" spans="1:15" ht="15.75">
      <c r="A5" s="2"/>
      <c r="B5" s="13"/>
      <c r="C5" s="17">
        <v>1</v>
      </c>
      <c r="D5" s="383" t="s">
        <v>270</v>
      </c>
      <c r="E5" s="206">
        <v>5</v>
      </c>
      <c r="F5" s="206" t="s">
        <v>10</v>
      </c>
      <c r="G5" s="206" t="s">
        <v>12</v>
      </c>
      <c r="H5" s="206" t="s">
        <v>10</v>
      </c>
      <c r="I5" s="210" t="s">
        <v>10</v>
      </c>
      <c r="J5" s="83"/>
      <c r="K5" s="326">
        <f>E5*$J5/1000000</f>
        <v>0</v>
      </c>
      <c r="L5" s="378"/>
      <c r="M5" s="378"/>
      <c r="N5" s="378"/>
      <c r="O5" s="326"/>
    </row>
    <row r="6" spans="1:15" ht="15">
      <c r="A6" s="2"/>
      <c r="B6" s="10"/>
      <c r="C6" s="10">
        <v>2</v>
      </c>
      <c r="D6" s="384" t="s">
        <v>271</v>
      </c>
      <c r="E6" s="5">
        <v>5</v>
      </c>
      <c r="F6" s="9" t="s">
        <v>10</v>
      </c>
      <c r="G6" s="9" t="s">
        <v>12</v>
      </c>
      <c r="H6" s="9" t="s">
        <v>10</v>
      </c>
      <c r="I6" s="7" t="s">
        <v>10</v>
      </c>
      <c r="J6" s="81"/>
      <c r="K6" s="326">
        <f>E6*$J6/1000000</f>
        <v>0</v>
      </c>
      <c r="L6" s="326"/>
      <c r="M6" s="326"/>
      <c r="N6" s="326"/>
      <c r="O6" s="326"/>
    </row>
    <row r="7" spans="1:15" ht="30">
      <c r="A7" s="2"/>
      <c r="B7" s="10"/>
      <c r="C7" s="10">
        <v>3</v>
      </c>
      <c r="D7" s="384" t="s">
        <v>169</v>
      </c>
      <c r="E7" s="5">
        <v>0.6</v>
      </c>
      <c r="F7" s="9" t="s">
        <v>10</v>
      </c>
      <c r="G7" s="9" t="s">
        <v>12</v>
      </c>
      <c r="H7" s="9" t="s">
        <v>10</v>
      </c>
      <c r="I7" s="7" t="s">
        <v>10</v>
      </c>
      <c r="J7" s="81"/>
      <c r="K7" s="326">
        <f>E7*$J7/1000000</f>
        <v>0</v>
      </c>
      <c r="L7" s="326"/>
      <c r="M7" s="326"/>
      <c r="N7" s="326"/>
      <c r="O7" s="326"/>
    </row>
    <row r="8" spans="1:15" s="129" customFormat="1" ht="30" customHeight="1">
      <c r="A8" s="143"/>
      <c r="B8" s="144"/>
      <c r="C8" s="144">
        <v>4</v>
      </c>
      <c r="D8" s="211" t="s">
        <v>272</v>
      </c>
      <c r="E8" s="130">
        <v>0.05</v>
      </c>
      <c r="F8" s="146" t="s">
        <v>10</v>
      </c>
      <c r="G8" s="146" t="s">
        <v>12</v>
      </c>
      <c r="H8" s="146" t="s">
        <v>10</v>
      </c>
      <c r="I8" s="131" t="s">
        <v>10</v>
      </c>
      <c r="J8" s="132"/>
      <c r="K8" s="301">
        <f>E8*$J8/1000000</f>
        <v>0</v>
      </c>
      <c r="L8" s="301"/>
      <c r="M8" s="301"/>
      <c r="N8" s="301"/>
      <c r="O8" s="301"/>
    </row>
    <row r="9" spans="1:15" ht="15.75">
      <c r="A9" s="2"/>
      <c r="B9" s="13" t="s">
        <v>2</v>
      </c>
      <c r="C9" s="13"/>
      <c r="D9" s="385" t="s">
        <v>170</v>
      </c>
      <c r="E9" s="5"/>
      <c r="F9" s="9"/>
      <c r="G9" s="9"/>
      <c r="H9" s="9"/>
      <c r="I9" s="7"/>
      <c r="J9" s="77">
        <f aca="true" t="shared" si="1" ref="J9:O9">J10+J11</f>
        <v>0</v>
      </c>
      <c r="K9" s="325">
        <f t="shared" si="1"/>
        <v>0</v>
      </c>
      <c r="L9" s="325">
        <f t="shared" si="1"/>
        <v>0</v>
      </c>
      <c r="M9" s="325">
        <f t="shared" si="1"/>
        <v>0</v>
      </c>
      <c r="N9" s="325">
        <f t="shared" si="1"/>
        <v>0</v>
      </c>
      <c r="O9" s="325">
        <f t="shared" si="1"/>
        <v>0</v>
      </c>
    </row>
    <row r="10" spans="1:15" ht="15">
      <c r="A10" s="2"/>
      <c r="B10" s="10"/>
      <c r="C10" s="10">
        <v>1</v>
      </c>
      <c r="D10" s="384" t="s">
        <v>171</v>
      </c>
      <c r="E10" s="5">
        <v>10</v>
      </c>
      <c r="F10" s="9" t="s">
        <v>10</v>
      </c>
      <c r="G10" s="9" t="s">
        <v>12</v>
      </c>
      <c r="H10" s="9" t="s">
        <v>10</v>
      </c>
      <c r="I10" s="7" t="s">
        <v>10</v>
      </c>
      <c r="J10" s="83"/>
      <c r="K10" s="326">
        <f>E10*$J10/1000000</f>
        <v>0</v>
      </c>
      <c r="L10" s="326"/>
      <c r="M10" s="326"/>
      <c r="N10" s="326"/>
      <c r="O10" s="326"/>
    </row>
    <row r="11" spans="1:15" ht="15.75">
      <c r="A11" s="26"/>
      <c r="B11" s="21"/>
      <c r="C11" s="21">
        <v>2</v>
      </c>
      <c r="D11" s="386" t="s">
        <v>172</v>
      </c>
      <c r="E11" s="22">
        <v>0.07</v>
      </c>
      <c r="F11" s="27" t="s">
        <v>10</v>
      </c>
      <c r="G11" s="27" t="s">
        <v>12</v>
      </c>
      <c r="H11" s="27" t="s">
        <v>10</v>
      </c>
      <c r="I11" s="23" t="s">
        <v>10</v>
      </c>
      <c r="J11" s="82"/>
      <c r="K11" s="327">
        <f>E11*$J11/1000000</f>
        <v>0</v>
      </c>
      <c r="L11" s="327"/>
      <c r="M11" s="327"/>
      <c r="N11" s="327"/>
      <c r="O11" s="327"/>
    </row>
    <row r="12" spans="1:15" ht="15.75">
      <c r="A12" s="2"/>
      <c r="B12" s="13" t="s">
        <v>3</v>
      </c>
      <c r="C12" s="13"/>
      <c r="D12" s="385" t="s">
        <v>173</v>
      </c>
      <c r="E12" s="5"/>
      <c r="F12" s="9"/>
      <c r="G12" s="9"/>
      <c r="H12" s="9"/>
      <c r="I12" s="7"/>
      <c r="J12" s="77">
        <f aca="true" t="shared" si="2" ref="J12:O12">J13+J14</f>
        <v>0</v>
      </c>
      <c r="K12" s="325">
        <f t="shared" si="2"/>
        <v>0</v>
      </c>
      <c r="L12" s="325">
        <f t="shared" si="2"/>
        <v>0</v>
      </c>
      <c r="M12" s="325">
        <f t="shared" si="2"/>
        <v>0</v>
      </c>
      <c r="N12" s="325">
        <f t="shared" si="2"/>
        <v>0</v>
      </c>
      <c r="O12" s="325">
        <f t="shared" si="2"/>
        <v>0</v>
      </c>
    </row>
    <row r="13" spans="1:15" ht="15.75">
      <c r="A13" s="2"/>
      <c r="B13" s="10"/>
      <c r="C13" s="10">
        <v>1</v>
      </c>
      <c r="D13" s="387" t="s">
        <v>176</v>
      </c>
      <c r="E13" s="5">
        <v>0.2</v>
      </c>
      <c r="F13" s="9" t="s">
        <v>12</v>
      </c>
      <c r="G13" s="9" t="s">
        <v>12</v>
      </c>
      <c r="H13" s="243">
        <v>0.06</v>
      </c>
      <c r="I13" s="244">
        <v>0.02</v>
      </c>
      <c r="J13" s="83"/>
      <c r="K13" s="326">
        <f>E13*$J13/1000000</f>
        <v>0</v>
      </c>
      <c r="L13" s="326"/>
      <c r="M13" s="326"/>
      <c r="N13" s="326">
        <f>H13*$J13/1000000</f>
        <v>0</v>
      </c>
      <c r="O13" s="326">
        <f>I13*$J13/1000000</f>
        <v>0</v>
      </c>
    </row>
    <row r="14" spans="1:15" ht="31.5">
      <c r="A14" s="26"/>
      <c r="B14" s="21"/>
      <c r="C14" s="21">
        <v>2</v>
      </c>
      <c r="D14" s="387" t="s">
        <v>244</v>
      </c>
      <c r="E14" s="73">
        <v>0.02</v>
      </c>
      <c r="F14" s="27" t="s">
        <v>12</v>
      </c>
      <c r="G14" s="27" t="s">
        <v>12</v>
      </c>
      <c r="H14" s="236">
        <v>0.006</v>
      </c>
      <c r="I14" s="373">
        <v>0.002</v>
      </c>
      <c r="J14" s="82"/>
      <c r="K14" s="327">
        <f>E14*$J14/1000000</f>
        <v>0</v>
      </c>
      <c r="L14" s="327"/>
      <c r="M14" s="327"/>
      <c r="N14" s="327">
        <f>H14*$J14/1000000</f>
        <v>0</v>
      </c>
      <c r="O14" s="327">
        <f>I14*$J14/1000000</f>
        <v>0</v>
      </c>
    </row>
    <row r="15" spans="1:15" ht="15.75">
      <c r="A15" s="2"/>
      <c r="B15" s="13" t="s">
        <v>4</v>
      </c>
      <c r="C15" s="13"/>
      <c r="D15" s="385" t="s">
        <v>174</v>
      </c>
      <c r="E15" s="5"/>
      <c r="F15" s="9"/>
      <c r="G15" s="9"/>
      <c r="H15" s="9"/>
      <c r="I15" s="7"/>
      <c r="J15" s="77">
        <f aca="true" t="shared" si="3" ref="J15:O15">J16+J17</f>
        <v>0</v>
      </c>
      <c r="K15" s="325">
        <f t="shared" si="3"/>
        <v>0</v>
      </c>
      <c r="L15" s="325">
        <f t="shared" si="3"/>
        <v>0</v>
      </c>
      <c r="M15" s="325">
        <f t="shared" si="3"/>
        <v>0</v>
      </c>
      <c r="N15" s="325">
        <f t="shared" si="3"/>
        <v>0</v>
      </c>
      <c r="O15" s="325">
        <f t="shared" si="3"/>
        <v>0</v>
      </c>
    </row>
    <row r="16" spans="1:15" ht="15.75">
      <c r="A16" s="2"/>
      <c r="B16" s="10"/>
      <c r="C16" s="10">
        <v>1</v>
      </c>
      <c r="D16" s="387" t="s">
        <v>73</v>
      </c>
      <c r="E16" s="5">
        <v>0.2</v>
      </c>
      <c r="F16" s="9" t="s">
        <v>12</v>
      </c>
      <c r="G16" s="25" t="s">
        <v>12</v>
      </c>
      <c r="H16" s="9" t="s">
        <v>10</v>
      </c>
      <c r="I16" s="7" t="s">
        <v>10</v>
      </c>
      <c r="J16" s="81"/>
      <c r="K16" s="326">
        <f>E16*$J16/1000000</f>
        <v>0</v>
      </c>
      <c r="L16" s="326"/>
      <c r="M16" s="326"/>
      <c r="N16" s="326"/>
      <c r="O16" s="326"/>
    </row>
    <row r="17" spans="1:15" ht="15.75">
      <c r="A17" s="26"/>
      <c r="B17" s="21"/>
      <c r="C17" s="21">
        <v>2</v>
      </c>
      <c r="D17" s="386" t="s">
        <v>74</v>
      </c>
      <c r="E17" s="74">
        <v>0.015</v>
      </c>
      <c r="F17" s="27" t="s">
        <v>12</v>
      </c>
      <c r="G17" s="42" t="s">
        <v>12</v>
      </c>
      <c r="H17" s="27" t="s">
        <v>10</v>
      </c>
      <c r="I17" s="23" t="s">
        <v>10</v>
      </c>
      <c r="J17" s="82"/>
      <c r="K17" s="327">
        <f>E17*$J17/1000000</f>
        <v>0</v>
      </c>
      <c r="L17" s="327"/>
      <c r="M17" s="327"/>
      <c r="N17" s="327"/>
      <c r="O17" s="327"/>
    </row>
    <row r="18" spans="1:15" ht="15.75">
      <c r="A18" s="2"/>
      <c r="B18" s="13" t="s">
        <v>5</v>
      </c>
      <c r="C18" s="13"/>
      <c r="D18" s="385" t="s">
        <v>175</v>
      </c>
      <c r="E18" s="5"/>
      <c r="F18" s="9"/>
      <c r="G18" s="9"/>
      <c r="H18" s="9"/>
      <c r="I18" s="7"/>
      <c r="J18" s="77">
        <f aca="true" t="shared" si="4" ref="J18:O18">J19+J20</f>
        <v>0</v>
      </c>
      <c r="K18" s="325">
        <f t="shared" si="4"/>
        <v>0</v>
      </c>
      <c r="L18" s="325">
        <f t="shared" si="4"/>
        <v>0</v>
      </c>
      <c r="M18" s="325">
        <f t="shared" si="4"/>
        <v>0</v>
      </c>
      <c r="N18" s="325">
        <f t="shared" si="4"/>
        <v>0</v>
      </c>
      <c r="O18" s="325">
        <f t="shared" si="4"/>
        <v>0</v>
      </c>
    </row>
    <row r="19" spans="1:15" ht="15.75">
      <c r="A19" s="2"/>
      <c r="B19" s="10"/>
      <c r="C19" s="10">
        <v>1</v>
      </c>
      <c r="D19" s="383" t="s">
        <v>73</v>
      </c>
      <c r="E19" s="5">
        <v>0.2</v>
      </c>
      <c r="F19" s="9" t="s">
        <v>12</v>
      </c>
      <c r="G19" s="25" t="s">
        <v>12</v>
      </c>
      <c r="H19" s="9" t="s">
        <v>10</v>
      </c>
      <c r="I19" s="7" t="s">
        <v>10</v>
      </c>
      <c r="J19" s="83"/>
      <c r="K19" s="326">
        <f>E19*$J19/1000000</f>
        <v>0</v>
      </c>
      <c r="L19" s="326"/>
      <c r="M19" s="326"/>
      <c r="N19" s="326"/>
      <c r="O19" s="326"/>
    </row>
    <row r="20" spans="1:15" ht="15.75">
      <c r="A20" s="26"/>
      <c r="B20" s="21"/>
      <c r="C20" s="21">
        <v>2</v>
      </c>
      <c r="D20" s="386" t="s">
        <v>74</v>
      </c>
      <c r="E20" s="22">
        <v>0.02</v>
      </c>
      <c r="F20" s="27" t="s">
        <v>12</v>
      </c>
      <c r="G20" s="42" t="s">
        <v>12</v>
      </c>
      <c r="H20" s="27" t="s">
        <v>10</v>
      </c>
      <c r="I20" s="23" t="s">
        <v>10</v>
      </c>
      <c r="J20" s="82"/>
      <c r="K20" s="327">
        <f>E20*$J20/1000000</f>
        <v>0</v>
      </c>
      <c r="L20" s="327"/>
      <c r="M20" s="327"/>
      <c r="N20" s="327"/>
      <c r="O20" s="327"/>
    </row>
    <row r="21" spans="1:15" ht="15.75">
      <c r="A21" s="2"/>
      <c r="B21" s="13" t="s">
        <v>6</v>
      </c>
      <c r="C21" s="13"/>
      <c r="D21" s="385" t="s">
        <v>56</v>
      </c>
      <c r="E21" s="5"/>
      <c r="F21" s="9"/>
      <c r="G21" s="9"/>
      <c r="H21" s="9"/>
      <c r="I21" s="7"/>
      <c r="J21" s="77">
        <f aca="true" t="shared" si="5" ref="J21:O21">J22+J23</f>
        <v>0</v>
      </c>
      <c r="K21" s="325">
        <f t="shared" si="5"/>
        <v>0</v>
      </c>
      <c r="L21" s="325">
        <f t="shared" si="5"/>
        <v>0</v>
      </c>
      <c r="M21" s="325">
        <f t="shared" si="5"/>
        <v>0</v>
      </c>
      <c r="N21" s="325">
        <f t="shared" si="5"/>
        <v>0</v>
      </c>
      <c r="O21" s="325">
        <f t="shared" si="5"/>
        <v>0</v>
      </c>
    </row>
    <row r="22" spans="1:15" ht="15.75">
      <c r="A22" s="2"/>
      <c r="B22" s="10"/>
      <c r="C22" s="10">
        <v>1</v>
      </c>
      <c r="D22" s="388" t="s">
        <v>177</v>
      </c>
      <c r="E22" s="5">
        <v>0.07</v>
      </c>
      <c r="F22" s="9" t="s">
        <v>12</v>
      </c>
      <c r="G22" s="25" t="s">
        <v>12</v>
      </c>
      <c r="H22" s="9" t="s">
        <v>10</v>
      </c>
      <c r="I22" s="7" t="s">
        <v>10</v>
      </c>
      <c r="J22" s="81"/>
      <c r="K22" s="326">
        <f>E22*$J22/1000000</f>
        <v>0</v>
      </c>
      <c r="L22" s="326"/>
      <c r="M22" s="326"/>
      <c r="N22" s="326"/>
      <c r="O22" s="326"/>
    </row>
    <row r="23" spans="1:15" ht="15.75">
      <c r="A23" s="26"/>
      <c r="B23" s="21"/>
      <c r="C23" s="21">
        <v>2</v>
      </c>
      <c r="D23" s="386" t="s">
        <v>178</v>
      </c>
      <c r="E23" s="22">
        <v>0.007</v>
      </c>
      <c r="F23" s="27" t="s">
        <v>12</v>
      </c>
      <c r="G23" s="42" t="s">
        <v>12</v>
      </c>
      <c r="H23" s="27" t="s">
        <v>10</v>
      </c>
      <c r="I23" s="23">
        <v>0.06</v>
      </c>
      <c r="J23" s="82"/>
      <c r="K23" s="327">
        <f>E23*$J23/1000000</f>
        <v>0</v>
      </c>
      <c r="L23" s="327"/>
      <c r="M23" s="327"/>
      <c r="N23" s="327"/>
      <c r="O23" s="327">
        <f>I23*$J23/1000000</f>
        <v>0</v>
      </c>
    </row>
    <row r="24" spans="1:15" ht="15.75">
      <c r="A24" s="2"/>
      <c r="B24" s="13" t="s">
        <v>7</v>
      </c>
      <c r="C24" s="212"/>
      <c r="D24" s="389" t="s">
        <v>179</v>
      </c>
      <c r="E24" s="5"/>
      <c r="F24" s="9"/>
      <c r="G24" s="9"/>
      <c r="H24" s="9"/>
      <c r="I24" s="7"/>
      <c r="J24" s="77">
        <f aca="true" t="shared" si="6" ref="J24:O24">J25+J26</f>
        <v>0</v>
      </c>
      <c r="K24" s="325">
        <f t="shared" si="6"/>
        <v>0</v>
      </c>
      <c r="L24" s="325">
        <f t="shared" si="6"/>
        <v>0</v>
      </c>
      <c r="M24" s="325">
        <f t="shared" si="6"/>
        <v>0</v>
      </c>
      <c r="N24" s="325">
        <f t="shared" si="6"/>
        <v>0</v>
      </c>
      <c r="O24" s="325">
        <f t="shared" si="6"/>
        <v>0</v>
      </c>
    </row>
    <row r="25" spans="1:15" ht="15.75">
      <c r="A25" s="190"/>
      <c r="B25" s="189"/>
      <c r="C25" s="93">
        <v>1</v>
      </c>
      <c r="D25" s="390" t="s">
        <v>75</v>
      </c>
      <c r="E25" s="204" t="s">
        <v>10</v>
      </c>
      <c r="F25" s="203" t="s">
        <v>10</v>
      </c>
      <c r="G25" s="203" t="s">
        <v>10</v>
      </c>
      <c r="H25" s="203" t="s">
        <v>10</v>
      </c>
      <c r="I25" s="213" t="s">
        <v>10</v>
      </c>
      <c r="J25" s="81"/>
      <c r="K25" s="326"/>
      <c r="L25" s="326"/>
      <c r="M25" s="326"/>
      <c r="N25" s="326"/>
      <c r="O25" s="326"/>
    </row>
    <row r="26" spans="1:15" ht="15.75">
      <c r="A26" s="43"/>
      <c r="B26" s="214"/>
      <c r="C26" s="94">
        <v>2</v>
      </c>
      <c r="D26" s="391" t="s">
        <v>180</v>
      </c>
      <c r="E26" s="123">
        <v>0.003</v>
      </c>
      <c r="F26" s="122" t="s">
        <v>12</v>
      </c>
      <c r="G26" s="122" t="s">
        <v>10</v>
      </c>
      <c r="H26" s="122">
        <v>0.07</v>
      </c>
      <c r="I26" s="124">
        <v>2</v>
      </c>
      <c r="J26" s="82"/>
      <c r="K26" s="327">
        <f>E26*$J26/1000000</f>
        <v>0</v>
      </c>
      <c r="L26" s="327"/>
      <c r="M26" s="327"/>
      <c r="N26" s="327">
        <f>H26*$J26/1000000</f>
        <v>0</v>
      </c>
      <c r="O26" s="327">
        <f>I26*$J26/1000000</f>
        <v>0</v>
      </c>
    </row>
    <row r="27" spans="1:15" ht="16.5" thickBot="1">
      <c r="A27" s="68">
        <v>4</v>
      </c>
      <c r="B27" s="69"/>
      <c r="C27" s="69"/>
      <c r="D27" s="392" t="s">
        <v>96</v>
      </c>
      <c r="E27" s="70"/>
      <c r="F27" s="70"/>
      <c r="G27" s="70"/>
      <c r="H27" s="70"/>
      <c r="I27" s="72"/>
      <c r="J27" s="84"/>
      <c r="K27" s="354">
        <f>K4+K9+K12+K15+K18+K21+K24</f>
        <v>0</v>
      </c>
      <c r="L27" s="354">
        <f>L4+L9+L12+L15+L18+L21+L24</f>
        <v>0</v>
      </c>
      <c r="M27" s="354">
        <f>M4+M9+M12+M15+M18+M21+M24</f>
        <v>0</v>
      </c>
      <c r="N27" s="354">
        <f>N4+N9+N12+N15+N18+N21+N24</f>
        <v>0</v>
      </c>
      <c r="O27" s="354">
        <f>O4+O9+O12+O15+O18+O21+O24</f>
        <v>0</v>
      </c>
    </row>
    <row r="37" ht="12.75">
      <c r="I37" s="20"/>
    </row>
  </sheetData>
  <sheetProtection/>
  <mergeCells count="2">
    <mergeCell ref="E1:I1"/>
    <mergeCell ref="K1:O1"/>
  </mergeCells>
  <printOptions/>
  <pageMargins left="0.787401575" right="0.787401575" top="0.984251969" bottom="0.984251969" header="0.5" footer="0.5"/>
  <pageSetup horizontalDpi="600" verticalDpi="600" orientation="landscape" paperSize="9" scale="75" r:id="rId1"/>
  <headerFooter alignWithMargins="0">
    <oddHeader>&amp;LPCDD/PCDF Inventory&amp;CReference Year: __________________&amp;RCounrty: __________________</oddHeader>
    <oddFooter>&amp;L&amp;A&amp;D&amp;C&amp;D&amp;RPage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rightToLeft="1" zoomScalePageLayoutView="0" workbookViewId="0" topLeftCell="A1">
      <selection activeCell="J26" sqref="J26"/>
    </sheetView>
  </sheetViews>
  <sheetFormatPr defaultColWidth="9.33203125" defaultRowHeight="12.75"/>
  <cols>
    <col min="1" max="1" width="9" style="0" customWidth="1"/>
    <col min="2" max="2" width="10.16015625" style="1" customWidth="1"/>
    <col min="3" max="3" width="6.83203125" style="1" bestFit="1" customWidth="1"/>
    <col min="4" max="4" width="39.83203125" style="0" customWidth="1"/>
    <col min="5" max="5" width="7.5" style="0" bestFit="1" customWidth="1"/>
    <col min="6" max="6" width="6.66015625" style="0" bestFit="1" customWidth="1"/>
    <col min="7" max="7" width="5.66015625" style="0" bestFit="1" customWidth="1"/>
    <col min="8" max="8" width="8.16015625" style="0" bestFit="1" customWidth="1"/>
    <col min="9" max="9" width="9.33203125" style="0" customWidth="1"/>
    <col min="10" max="10" width="15.66015625" style="0" customWidth="1"/>
    <col min="11" max="13" width="9.83203125" style="307" bestFit="1" customWidth="1"/>
    <col min="14" max="14" width="10.83203125" style="307" bestFit="1" customWidth="1"/>
    <col min="15" max="15" width="11.16015625" style="307" bestFit="1" customWidth="1"/>
  </cols>
  <sheetData>
    <row r="1" spans="1:15" ht="15">
      <c r="A1" s="396"/>
      <c r="B1" s="396"/>
      <c r="C1" s="396"/>
      <c r="D1" s="397" t="s">
        <v>18</v>
      </c>
      <c r="E1" s="952" t="s">
        <v>245</v>
      </c>
      <c r="F1" s="947"/>
      <c r="G1" s="947"/>
      <c r="H1" s="947"/>
      <c r="I1" s="948"/>
      <c r="J1" s="364" t="s">
        <v>36</v>
      </c>
      <c r="K1" s="949" t="s">
        <v>89</v>
      </c>
      <c r="L1" s="950"/>
      <c r="M1" s="950"/>
      <c r="N1" s="950"/>
      <c r="O1" s="951"/>
    </row>
    <row r="2" spans="1:15" ht="15.75" thickBot="1">
      <c r="A2" s="279" t="s">
        <v>84</v>
      </c>
      <c r="B2" s="280" t="s">
        <v>85</v>
      </c>
      <c r="C2" s="280" t="s">
        <v>30</v>
      </c>
      <c r="D2" s="365"/>
      <c r="E2" s="280" t="s">
        <v>27</v>
      </c>
      <c r="F2" s="280" t="s">
        <v>87</v>
      </c>
      <c r="G2" s="280" t="s">
        <v>80</v>
      </c>
      <c r="H2" s="281" t="s">
        <v>28</v>
      </c>
      <c r="I2" s="318" t="s">
        <v>29</v>
      </c>
      <c r="J2" s="366"/>
      <c r="K2" s="294" t="s">
        <v>13</v>
      </c>
      <c r="L2" s="294" t="s">
        <v>13</v>
      </c>
      <c r="M2" s="294" t="s">
        <v>13</v>
      </c>
      <c r="N2" s="294" t="s">
        <v>13</v>
      </c>
      <c r="O2" s="294" t="s">
        <v>13</v>
      </c>
    </row>
    <row r="3" spans="1:15" s="15" customFormat="1" ht="16.5" thickBot="1">
      <c r="A3" s="29">
        <v>5</v>
      </c>
      <c r="B3" s="31"/>
      <c r="C3" s="31"/>
      <c r="D3" s="183" t="s">
        <v>97</v>
      </c>
      <c r="E3" s="32"/>
      <c r="F3" s="32"/>
      <c r="G3" s="32"/>
      <c r="H3" s="32"/>
      <c r="I3" s="33"/>
      <c r="J3" s="368" t="s">
        <v>94</v>
      </c>
      <c r="K3" s="374" t="s">
        <v>27</v>
      </c>
      <c r="L3" s="375" t="s">
        <v>87</v>
      </c>
      <c r="M3" s="375" t="s">
        <v>80</v>
      </c>
      <c r="N3" s="376" t="s">
        <v>28</v>
      </c>
      <c r="O3" s="377" t="s">
        <v>29</v>
      </c>
    </row>
    <row r="4" spans="1:15" ht="15.75">
      <c r="A4" s="2"/>
      <c r="B4" s="13" t="s">
        <v>1</v>
      </c>
      <c r="C4" s="13"/>
      <c r="D4" s="185" t="s">
        <v>57</v>
      </c>
      <c r="E4" s="5"/>
      <c r="F4" s="5"/>
      <c r="G4" s="5"/>
      <c r="H4" s="5"/>
      <c r="I4" s="7"/>
      <c r="J4" s="81">
        <f aca="true" t="shared" si="0" ref="J4:O4">J5+J6+J7+J8</f>
        <v>0</v>
      </c>
      <c r="K4" s="325">
        <f t="shared" si="0"/>
        <v>0</v>
      </c>
      <c r="L4" s="325">
        <f t="shared" si="0"/>
        <v>0</v>
      </c>
      <c r="M4" s="325">
        <f t="shared" si="0"/>
        <v>0</v>
      </c>
      <c r="N4" s="325">
        <f t="shared" si="0"/>
        <v>0</v>
      </c>
      <c r="O4" s="325">
        <f t="shared" si="0"/>
        <v>0</v>
      </c>
    </row>
    <row r="5" spans="1:15" ht="15">
      <c r="A5" s="2"/>
      <c r="B5" s="10"/>
      <c r="C5" s="675">
        <v>1</v>
      </c>
      <c r="D5" s="732" t="s">
        <v>181</v>
      </c>
      <c r="E5" s="204">
        <v>2.2</v>
      </c>
      <c r="F5" s="204" t="s">
        <v>12</v>
      </c>
      <c r="G5" s="5" t="s">
        <v>12</v>
      </c>
      <c r="H5" s="5" t="s">
        <v>12</v>
      </c>
      <c r="I5" s="18" t="s">
        <v>12</v>
      </c>
      <c r="J5" s="81"/>
      <c r="K5" s="326">
        <f>E5*$J5/1000000</f>
        <v>0</v>
      </c>
      <c r="L5" s="326"/>
      <c r="M5" s="326"/>
      <c r="N5" s="326"/>
      <c r="O5" s="326"/>
    </row>
    <row r="6" spans="1:15" ht="15">
      <c r="A6" s="2"/>
      <c r="B6" s="10"/>
      <c r="C6" s="675">
        <v>2</v>
      </c>
      <c r="D6" s="732" t="s">
        <v>182</v>
      </c>
      <c r="E6" s="735">
        <v>0.1</v>
      </c>
      <c r="F6" s="204" t="s">
        <v>12</v>
      </c>
      <c r="G6" s="5" t="s">
        <v>12</v>
      </c>
      <c r="H6" s="5" t="s">
        <v>12</v>
      </c>
      <c r="I6" s="18" t="s">
        <v>12</v>
      </c>
      <c r="J6" s="81"/>
      <c r="K6" s="326">
        <f>E6*$J6/1000000</f>
        <v>0</v>
      </c>
      <c r="L6" s="326"/>
      <c r="M6" s="326"/>
      <c r="N6" s="326"/>
      <c r="O6" s="326"/>
    </row>
    <row r="7" spans="1:15" ht="15">
      <c r="A7" s="2"/>
      <c r="B7" s="10"/>
      <c r="C7" s="675">
        <v>3</v>
      </c>
      <c r="D7" s="732" t="s">
        <v>183</v>
      </c>
      <c r="E7" s="736">
        <v>0.001</v>
      </c>
      <c r="F7" s="204" t="s">
        <v>12</v>
      </c>
      <c r="G7" s="5" t="s">
        <v>12</v>
      </c>
      <c r="H7" s="5" t="s">
        <v>12</v>
      </c>
      <c r="I7" s="7" t="s">
        <v>12</v>
      </c>
      <c r="J7" s="81"/>
      <c r="K7" s="326">
        <f>E7*$J7/1000000</f>
        <v>0</v>
      </c>
      <c r="L7" s="326"/>
      <c r="M7" s="326"/>
      <c r="N7" s="326"/>
      <c r="O7" s="326"/>
    </row>
    <row r="8" spans="1:15" ht="15">
      <c r="A8" s="26"/>
      <c r="B8" s="21"/>
      <c r="C8" s="737">
        <v>4</v>
      </c>
      <c r="D8" s="718" t="s">
        <v>273</v>
      </c>
      <c r="E8" s="738">
        <v>0.0007</v>
      </c>
      <c r="F8" s="123" t="s">
        <v>12</v>
      </c>
      <c r="G8" s="22" t="s">
        <v>12</v>
      </c>
      <c r="H8" s="27" t="s">
        <v>12</v>
      </c>
      <c r="I8" s="23" t="s">
        <v>12</v>
      </c>
      <c r="J8" s="82"/>
      <c r="K8" s="327">
        <f>E8*$J8/1000000</f>
        <v>0</v>
      </c>
      <c r="L8" s="327"/>
      <c r="M8" s="327"/>
      <c r="N8" s="327"/>
      <c r="O8" s="327"/>
    </row>
    <row r="9" spans="1:15" ht="15.75">
      <c r="A9" s="2"/>
      <c r="B9" s="13" t="s">
        <v>2</v>
      </c>
      <c r="C9" s="739"/>
      <c r="D9" s="701" t="s">
        <v>58</v>
      </c>
      <c r="E9" s="204"/>
      <c r="F9" s="204"/>
      <c r="G9" s="5"/>
      <c r="H9" s="5"/>
      <c r="I9" s="7"/>
      <c r="J9" s="77">
        <f aca="true" t="shared" si="1" ref="J9:O9">J10+J11</f>
        <v>0</v>
      </c>
      <c r="K9" s="325">
        <f t="shared" si="1"/>
        <v>0</v>
      </c>
      <c r="L9" s="325">
        <f t="shared" si="1"/>
        <v>0</v>
      </c>
      <c r="M9" s="325">
        <f t="shared" si="1"/>
        <v>0</v>
      </c>
      <c r="N9" s="325">
        <f t="shared" si="1"/>
        <v>0</v>
      </c>
      <c r="O9" s="325">
        <f t="shared" si="1"/>
        <v>0</v>
      </c>
    </row>
    <row r="10" spans="1:15" ht="15">
      <c r="A10" s="2"/>
      <c r="B10" s="10"/>
      <c r="C10" s="675">
        <v>1</v>
      </c>
      <c r="D10" s="732" t="s">
        <v>181</v>
      </c>
      <c r="E10" s="204">
        <v>3.5</v>
      </c>
      <c r="F10" s="204" t="s">
        <v>12</v>
      </c>
      <c r="G10" s="5" t="s">
        <v>12</v>
      </c>
      <c r="H10" s="5" t="s">
        <v>12</v>
      </c>
      <c r="I10" s="18" t="s">
        <v>12</v>
      </c>
      <c r="J10" s="81"/>
      <c r="K10" s="326">
        <f>E10*$J10/1000000</f>
        <v>0</v>
      </c>
      <c r="L10" s="326"/>
      <c r="M10" s="326"/>
      <c r="N10" s="326"/>
      <c r="O10" s="326"/>
    </row>
    <row r="11" spans="1:15" ht="15">
      <c r="A11" s="26"/>
      <c r="B11" s="21"/>
      <c r="C11" s="740">
        <v>2</v>
      </c>
      <c r="D11" s="638" t="s">
        <v>274</v>
      </c>
      <c r="E11" s="123">
        <v>2.5</v>
      </c>
      <c r="F11" s="123" t="s">
        <v>12</v>
      </c>
      <c r="G11" s="22" t="s">
        <v>12</v>
      </c>
      <c r="H11" s="22" t="s">
        <v>12</v>
      </c>
      <c r="I11" s="71" t="s">
        <v>12</v>
      </c>
      <c r="J11" s="82"/>
      <c r="K11" s="327">
        <f>E11*$J11/1000000</f>
        <v>0</v>
      </c>
      <c r="L11" s="327"/>
      <c r="M11" s="327"/>
      <c r="N11" s="327"/>
      <c r="O11" s="327"/>
    </row>
    <row r="12" spans="1:15" ht="15.75">
      <c r="A12" s="2"/>
      <c r="B12" s="13" t="s">
        <v>3</v>
      </c>
      <c r="C12" s="739"/>
      <c r="D12" s="701" t="s">
        <v>59</v>
      </c>
      <c r="E12" s="204"/>
      <c r="F12" s="204"/>
      <c r="G12" s="5"/>
      <c r="H12" s="5"/>
      <c r="I12" s="7"/>
      <c r="J12" s="77">
        <f aca="true" t="shared" si="2" ref="J12:O12">J13+J14</f>
        <v>0</v>
      </c>
      <c r="K12" s="325">
        <f t="shared" si="2"/>
        <v>0</v>
      </c>
      <c r="L12" s="325">
        <f t="shared" si="2"/>
        <v>0</v>
      </c>
      <c r="M12" s="325">
        <f t="shared" si="2"/>
        <v>0</v>
      </c>
      <c r="N12" s="325">
        <f t="shared" si="2"/>
        <v>0</v>
      </c>
      <c r="O12" s="325">
        <f t="shared" si="2"/>
        <v>0</v>
      </c>
    </row>
    <row r="13" spans="1:15" ht="15.75">
      <c r="A13" s="2"/>
      <c r="B13" s="13"/>
      <c r="C13" s="741">
        <v>1</v>
      </c>
      <c r="D13" s="705" t="s">
        <v>275</v>
      </c>
      <c r="E13" s="204">
        <v>0.1</v>
      </c>
      <c r="F13" s="206" t="s">
        <v>12</v>
      </c>
      <c r="G13" s="18" t="s">
        <v>12</v>
      </c>
      <c r="H13" s="18" t="s">
        <v>12</v>
      </c>
      <c r="I13" s="35" t="s">
        <v>10</v>
      </c>
      <c r="J13" s="77"/>
      <c r="K13" s="326">
        <f>E13*$J13/1000000</f>
        <v>0</v>
      </c>
      <c r="L13" s="325"/>
      <c r="M13" s="325"/>
      <c r="N13" s="325"/>
      <c r="O13" s="325"/>
    </row>
    <row r="14" spans="1:15" ht="15">
      <c r="A14" s="26"/>
      <c r="B14" s="21"/>
      <c r="C14" s="737">
        <v>2</v>
      </c>
      <c r="D14" s="718" t="s">
        <v>393</v>
      </c>
      <c r="E14" s="742">
        <v>0.07</v>
      </c>
      <c r="F14" s="123" t="s">
        <v>12</v>
      </c>
      <c r="G14" s="28" t="s">
        <v>12</v>
      </c>
      <c r="H14" s="22" t="s">
        <v>12</v>
      </c>
      <c r="I14" s="23" t="s">
        <v>10</v>
      </c>
      <c r="J14" s="82"/>
      <c r="K14" s="327">
        <f>E14*$J14/1000000</f>
        <v>0</v>
      </c>
      <c r="L14" s="327"/>
      <c r="M14" s="327"/>
      <c r="N14" s="327"/>
      <c r="O14" s="327"/>
    </row>
    <row r="15" spans="1:15" ht="15.75">
      <c r="A15" s="2"/>
      <c r="B15" s="13" t="s">
        <v>4</v>
      </c>
      <c r="C15" s="739"/>
      <c r="D15" s="701" t="s">
        <v>184</v>
      </c>
      <c r="E15" s="204"/>
      <c r="F15" s="204"/>
      <c r="G15" s="5"/>
      <c r="H15" s="5"/>
      <c r="I15" s="7"/>
      <c r="J15" s="77">
        <f aca="true" t="shared" si="3" ref="J15:O15">J16</f>
        <v>0</v>
      </c>
      <c r="K15" s="325">
        <f t="shared" si="3"/>
        <v>0</v>
      </c>
      <c r="L15" s="325">
        <f t="shared" si="3"/>
        <v>0</v>
      </c>
      <c r="M15" s="325">
        <f t="shared" si="3"/>
        <v>0</v>
      </c>
      <c r="N15" s="325">
        <f t="shared" si="3"/>
        <v>0</v>
      </c>
      <c r="O15" s="325">
        <f t="shared" si="3"/>
        <v>0</v>
      </c>
    </row>
    <row r="16" spans="1:15" ht="15.75" thickBot="1">
      <c r="A16" s="3"/>
      <c r="B16" s="6"/>
      <c r="C16" s="743">
        <v>1</v>
      </c>
      <c r="D16" s="744" t="s">
        <v>60</v>
      </c>
      <c r="E16" s="745">
        <v>2</v>
      </c>
      <c r="F16" s="746" t="s">
        <v>12</v>
      </c>
      <c r="G16" s="4" t="s">
        <v>12</v>
      </c>
      <c r="H16" s="4" t="s">
        <v>12</v>
      </c>
      <c r="I16" s="8" t="s">
        <v>10</v>
      </c>
      <c r="J16" s="86"/>
      <c r="K16" s="399">
        <f>E16*$J16/1000000</f>
        <v>0</v>
      </c>
      <c r="L16" s="399"/>
      <c r="M16" s="399"/>
      <c r="N16" s="399"/>
      <c r="O16" s="399"/>
    </row>
    <row r="17" spans="1:15" ht="13.5" thickBot="1">
      <c r="A17" s="68">
        <v>5</v>
      </c>
      <c r="B17" s="69"/>
      <c r="C17" s="69"/>
      <c r="D17" s="70" t="s">
        <v>97</v>
      </c>
      <c r="E17" s="70"/>
      <c r="F17" s="70"/>
      <c r="G17" s="70"/>
      <c r="H17" s="70"/>
      <c r="I17" s="72"/>
      <c r="J17" s="84"/>
      <c r="K17" s="354">
        <f>K4+K9+K12+K15</f>
        <v>0</v>
      </c>
      <c r="L17" s="354">
        <f>L4+L9+L12+L15</f>
        <v>0</v>
      </c>
      <c r="M17" s="354">
        <f>M4+M9+M12+M15</f>
        <v>0</v>
      </c>
      <c r="N17" s="354">
        <f>N4+N9+N12+N15</f>
        <v>0</v>
      </c>
      <c r="O17" s="354">
        <f>O4+O9+O12+O15</f>
        <v>0</v>
      </c>
    </row>
    <row r="19" ht="12.75">
      <c r="D19" s="402" t="s">
        <v>185</v>
      </c>
    </row>
    <row r="21" spans="4:6" ht="12.75">
      <c r="D21" s="400" t="s">
        <v>76</v>
      </c>
      <c r="E21" s="95" t="s">
        <v>14</v>
      </c>
      <c r="F21" s="92" t="s">
        <v>15</v>
      </c>
    </row>
    <row r="22" spans="4:6" ht="12.75">
      <c r="D22" s="401" t="s">
        <v>186</v>
      </c>
      <c r="E22" s="11">
        <v>1</v>
      </c>
      <c r="F22" s="93">
        <v>0.74</v>
      </c>
    </row>
    <row r="23" spans="4:6" ht="12.75">
      <c r="D23" s="222" t="s">
        <v>187</v>
      </c>
      <c r="E23" s="24">
        <v>1</v>
      </c>
      <c r="F23" s="94">
        <v>0.85</v>
      </c>
    </row>
  </sheetData>
  <sheetProtection/>
  <mergeCells count="2">
    <mergeCell ref="E1:I1"/>
    <mergeCell ref="K1:O1"/>
  </mergeCells>
  <printOptions/>
  <pageMargins left="0.787401575" right="0.787401575" top="0.984251969" bottom="0.984251969" header="0.5" footer="0.5"/>
  <pageSetup horizontalDpi="600" verticalDpi="600" orientation="landscape" paperSize="9" scale="90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rightToLeft="1" zoomScalePageLayoutView="0" workbookViewId="0" topLeftCell="A1">
      <selection activeCell="D18" sqref="D18"/>
    </sheetView>
  </sheetViews>
  <sheetFormatPr defaultColWidth="9.33203125" defaultRowHeight="12.75"/>
  <cols>
    <col min="1" max="1" width="8.83203125" style="38" customWidth="1"/>
    <col min="2" max="2" width="6.83203125" style="110" customWidth="1"/>
    <col min="3" max="3" width="7.5" style="110" bestFit="1" customWidth="1"/>
    <col min="4" max="4" width="54.5" style="38" customWidth="1"/>
    <col min="5" max="5" width="7.33203125" style="0" bestFit="1" customWidth="1"/>
    <col min="6" max="6" width="6.66015625" style="0" bestFit="1" customWidth="1"/>
    <col min="7" max="7" width="8" style="0" customWidth="1"/>
    <col min="8" max="8" width="9.66015625" style="0" bestFit="1" customWidth="1"/>
    <col min="9" max="9" width="9.83203125" style="0" bestFit="1" customWidth="1"/>
    <col min="10" max="10" width="14.5" style="0" customWidth="1"/>
    <col min="11" max="13" width="12" style="307" bestFit="1" customWidth="1"/>
    <col min="14" max="15" width="13.5" style="307" bestFit="1" customWidth="1"/>
  </cols>
  <sheetData>
    <row r="1" spans="1:15" ht="15.75">
      <c r="A1" s="417"/>
      <c r="B1" s="415"/>
      <c r="C1" s="413"/>
      <c r="D1" s="414" t="s">
        <v>18</v>
      </c>
      <c r="E1" s="953" t="s">
        <v>86</v>
      </c>
      <c r="F1" s="954"/>
      <c r="G1" s="954"/>
      <c r="H1" s="954"/>
      <c r="I1" s="955"/>
      <c r="J1" s="405" t="s">
        <v>36</v>
      </c>
      <c r="K1" s="956" t="s">
        <v>89</v>
      </c>
      <c r="L1" s="957"/>
      <c r="M1" s="957"/>
      <c r="N1" s="957"/>
      <c r="O1" s="958"/>
    </row>
    <row r="2" spans="1:15" ht="14.25" customHeight="1" thickBot="1">
      <c r="A2" s="418" t="s">
        <v>84</v>
      </c>
      <c r="B2" s="416" t="s">
        <v>85</v>
      </c>
      <c r="C2" s="412" t="s">
        <v>30</v>
      </c>
      <c r="D2" s="62"/>
      <c r="E2" s="412" t="s">
        <v>27</v>
      </c>
      <c r="F2" s="171" t="s">
        <v>87</v>
      </c>
      <c r="G2" s="171" t="s">
        <v>80</v>
      </c>
      <c r="H2" s="172" t="s">
        <v>28</v>
      </c>
      <c r="I2" s="178" t="s">
        <v>29</v>
      </c>
      <c r="J2" s="409"/>
      <c r="K2" s="407" t="s">
        <v>13</v>
      </c>
      <c r="L2" s="407" t="s">
        <v>13</v>
      </c>
      <c r="M2" s="407" t="s">
        <v>13</v>
      </c>
      <c r="N2" s="407" t="s">
        <v>13</v>
      </c>
      <c r="O2" s="407" t="s">
        <v>13</v>
      </c>
    </row>
    <row r="3" spans="1:15" s="15" customFormat="1" ht="16.5" thickBot="1">
      <c r="A3" s="107">
        <v>6</v>
      </c>
      <c r="B3" s="108"/>
      <c r="C3" s="118"/>
      <c r="D3" s="194" t="s">
        <v>188</v>
      </c>
      <c r="E3" s="32"/>
      <c r="F3" s="32"/>
      <c r="G3" s="32"/>
      <c r="H3" s="32"/>
      <c r="I3" s="33"/>
      <c r="J3" s="410" t="s">
        <v>37</v>
      </c>
      <c r="K3" s="411" t="s">
        <v>27</v>
      </c>
      <c r="L3" s="345" t="s">
        <v>87</v>
      </c>
      <c r="M3" s="345" t="s">
        <v>80</v>
      </c>
      <c r="N3" s="346" t="s">
        <v>28</v>
      </c>
      <c r="O3" s="406" t="s">
        <v>29</v>
      </c>
    </row>
    <row r="4" spans="1:15" ht="15.75">
      <c r="A4" s="36"/>
      <c r="B4" s="37" t="s">
        <v>1</v>
      </c>
      <c r="C4" s="37"/>
      <c r="D4" s="187" t="s">
        <v>189</v>
      </c>
      <c r="E4" s="5"/>
      <c r="F4" s="5"/>
      <c r="G4" s="5"/>
      <c r="H4" s="5"/>
      <c r="I4" s="5"/>
      <c r="J4" s="85">
        <f aca="true" t="shared" si="0" ref="J4:O4">J5+J6+J7+J8+J9</f>
        <v>0</v>
      </c>
      <c r="K4" s="398">
        <f t="shared" si="0"/>
        <v>0</v>
      </c>
      <c r="L4" s="398">
        <f t="shared" si="0"/>
        <v>0</v>
      </c>
      <c r="M4" s="398">
        <f t="shared" si="0"/>
        <v>0</v>
      </c>
      <c r="N4" s="398">
        <f t="shared" si="0"/>
        <v>0</v>
      </c>
      <c r="O4" s="398">
        <f t="shared" si="0"/>
        <v>0</v>
      </c>
    </row>
    <row r="5" spans="1:15" ht="15">
      <c r="A5" s="36"/>
      <c r="B5" s="45"/>
      <c r="C5" s="45">
        <v>1</v>
      </c>
      <c r="D5" s="184" t="s">
        <v>191</v>
      </c>
      <c r="E5" s="18">
        <v>30</v>
      </c>
      <c r="F5" s="5" t="s">
        <v>10</v>
      </c>
      <c r="G5" s="235">
        <v>10</v>
      </c>
      <c r="H5" s="5" t="s">
        <v>12</v>
      </c>
      <c r="I5" s="18" t="s">
        <v>12</v>
      </c>
      <c r="J5" s="81"/>
      <c r="K5" s="326">
        <f>E5*$J5/1000000</f>
        <v>0</v>
      </c>
      <c r="L5" s="326"/>
      <c r="M5" s="326">
        <f>G5*$J5/1000000</f>
        <v>0</v>
      </c>
      <c r="N5" s="326"/>
      <c r="O5" s="326"/>
    </row>
    <row r="6" spans="1:15" ht="15">
      <c r="A6" s="36"/>
      <c r="B6" s="45"/>
      <c r="C6" s="45">
        <v>2</v>
      </c>
      <c r="D6" s="184" t="s">
        <v>192</v>
      </c>
      <c r="E6" s="18">
        <v>0.5</v>
      </c>
      <c r="F6" s="5" t="s">
        <v>10</v>
      </c>
      <c r="G6" s="235">
        <v>0.05</v>
      </c>
      <c r="H6" s="5" t="s">
        <v>12</v>
      </c>
      <c r="I6" s="18" t="s">
        <v>12</v>
      </c>
      <c r="J6" s="81"/>
      <c r="K6" s="326">
        <f>E6*$J6/1000000</f>
        <v>0</v>
      </c>
      <c r="L6" s="326"/>
      <c r="M6" s="326">
        <f>G6*$J6/1000000</f>
        <v>0</v>
      </c>
      <c r="N6" s="326"/>
      <c r="O6" s="326"/>
    </row>
    <row r="7" spans="1:15" ht="15.75">
      <c r="A7" s="217"/>
      <c r="B7" s="215"/>
      <c r="C7" s="140">
        <v>3</v>
      </c>
      <c r="D7" s="195" t="s">
        <v>193</v>
      </c>
      <c r="E7" s="245">
        <v>4</v>
      </c>
      <c r="F7" s="141" t="s">
        <v>10</v>
      </c>
      <c r="G7" s="235">
        <v>0.05</v>
      </c>
      <c r="H7" s="498" t="s">
        <v>12</v>
      </c>
      <c r="I7" s="493" t="s">
        <v>12</v>
      </c>
      <c r="J7" s="128"/>
      <c r="K7" s="326">
        <f>E7*$J7/1000000</f>
        <v>0</v>
      </c>
      <c r="L7" s="403"/>
      <c r="M7" s="326">
        <f>G7*$J7/1000000</f>
        <v>0</v>
      </c>
      <c r="N7" s="404"/>
      <c r="O7" s="326"/>
    </row>
    <row r="8" spans="1:15" s="233" customFormat="1" ht="15.75">
      <c r="A8" s="125"/>
      <c r="B8" s="126"/>
      <c r="C8" s="140">
        <v>4</v>
      </c>
      <c r="D8" s="509" t="s">
        <v>190</v>
      </c>
      <c r="E8" s="237">
        <v>1</v>
      </c>
      <c r="F8" s="127" t="s">
        <v>10</v>
      </c>
      <c r="G8" s="237">
        <v>0.15</v>
      </c>
      <c r="H8" s="127" t="s">
        <v>12</v>
      </c>
      <c r="I8" s="493" t="s">
        <v>12</v>
      </c>
      <c r="J8" s="128"/>
      <c r="K8" s="326">
        <f>E8*$J8/1000000</f>
        <v>0</v>
      </c>
      <c r="L8" s="299"/>
      <c r="M8" s="326">
        <f>G8*$J8/1000000</f>
        <v>0</v>
      </c>
      <c r="N8" s="299"/>
      <c r="O8" s="299"/>
    </row>
    <row r="9" spans="1:15" s="233" customFormat="1" ht="15.75">
      <c r="A9" s="125"/>
      <c r="B9" s="126"/>
      <c r="C9" s="140">
        <v>5</v>
      </c>
      <c r="D9" s="202" t="s">
        <v>194</v>
      </c>
      <c r="E9" s="493">
        <v>0.5</v>
      </c>
      <c r="F9" s="493" t="s">
        <v>10</v>
      </c>
      <c r="G9" s="237">
        <v>0.15</v>
      </c>
      <c r="H9" s="498" t="s">
        <v>12</v>
      </c>
      <c r="I9" s="512" t="s">
        <v>12</v>
      </c>
      <c r="J9" s="128"/>
      <c r="K9" s="326">
        <f>E9*$J9/1000000</f>
        <v>0</v>
      </c>
      <c r="L9" s="299"/>
      <c r="M9" s="326">
        <f>G9*$J9/1000000</f>
        <v>0</v>
      </c>
      <c r="N9" s="299"/>
      <c r="O9" s="299"/>
    </row>
    <row r="10" spans="1:15" ht="15.75">
      <c r="A10" s="510"/>
      <c r="B10" s="290" t="s">
        <v>2</v>
      </c>
      <c r="C10" s="342"/>
      <c r="D10" s="511" t="s">
        <v>195</v>
      </c>
      <c r="E10" s="221"/>
      <c r="F10" s="231"/>
      <c r="G10" s="231"/>
      <c r="H10" s="231"/>
      <c r="I10" s="231"/>
      <c r="J10" s="292">
        <f aca="true" t="shared" si="1" ref="J10:O10">J11+J12+J13+J14+J15</f>
        <v>0</v>
      </c>
      <c r="K10" s="297">
        <f t="shared" si="1"/>
        <v>0</v>
      </c>
      <c r="L10" s="297">
        <f t="shared" si="1"/>
        <v>0</v>
      </c>
      <c r="M10" s="297">
        <f t="shared" si="1"/>
        <v>0</v>
      </c>
      <c r="N10" s="297">
        <f t="shared" si="1"/>
        <v>0</v>
      </c>
      <c r="O10" s="297">
        <f t="shared" si="1"/>
        <v>0</v>
      </c>
    </row>
    <row r="11" spans="1:15" ht="15">
      <c r="A11" s="36"/>
      <c r="B11" s="45"/>
      <c r="C11" s="44">
        <v>1</v>
      </c>
      <c r="D11" s="181" t="s">
        <v>196</v>
      </c>
      <c r="E11" s="239">
        <v>300</v>
      </c>
      <c r="F11" s="5" t="s">
        <v>10</v>
      </c>
      <c r="G11" s="235">
        <v>10</v>
      </c>
      <c r="H11" s="5" t="s">
        <v>12</v>
      </c>
      <c r="I11" s="18" t="s">
        <v>12</v>
      </c>
      <c r="J11" s="81"/>
      <c r="K11" s="326">
        <f>E11*$J11/1000000</f>
        <v>0</v>
      </c>
      <c r="L11" s="326"/>
      <c r="M11" s="326">
        <f>G11*$J11/1000000</f>
        <v>0</v>
      </c>
      <c r="N11" s="326"/>
      <c r="O11" s="326"/>
    </row>
    <row r="12" spans="1:15" s="129" customFormat="1" ht="21" customHeight="1">
      <c r="A12" s="125"/>
      <c r="B12" s="126"/>
      <c r="C12" s="140">
        <v>2</v>
      </c>
      <c r="D12" s="181" t="s">
        <v>197</v>
      </c>
      <c r="E12" s="141">
        <v>400</v>
      </c>
      <c r="F12" s="127" t="s">
        <v>10</v>
      </c>
      <c r="G12" s="513">
        <v>400</v>
      </c>
      <c r="H12" s="127" t="s">
        <v>12</v>
      </c>
      <c r="I12" s="493" t="s">
        <v>12</v>
      </c>
      <c r="J12" s="128"/>
      <c r="K12" s="326">
        <f>E12*$J12/1000000</f>
        <v>0</v>
      </c>
      <c r="L12" s="299"/>
      <c r="M12" s="326">
        <f>G12*$J12/1000000</f>
        <v>0</v>
      </c>
      <c r="N12" s="299"/>
      <c r="O12" s="299"/>
    </row>
    <row r="13" spans="1:15" ht="15">
      <c r="A13" s="36"/>
      <c r="B13" s="45"/>
      <c r="C13" s="44">
        <v>3</v>
      </c>
      <c r="D13" s="181" t="s">
        <v>276</v>
      </c>
      <c r="E13" s="243">
        <v>40</v>
      </c>
      <c r="F13" s="5" t="s">
        <v>10</v>
      </c>
      <c r="G13" s="246">
        <v>1</v>
      </c>
      <c r="H13" s="5" t="s">
        <v>12</v>
      </c>
      <c r="I13" s="18" t="s">
        <v>12</v>
      </c>
      <c r="J13" s="81"/>
      <c r="K13" s="326">
        <f>E13*$J13/1000000</f>
        <v>0</v>
      </c>
      <c r="L13" s="326"/>
      <c r="M13" s="326">
        <f>G13*$J13/1000000</f>
        <v>0</v>
      </c>
      <c r="N13" s="326"/>
      <c r="O13" s="326"/>
    </row>
    <row r="14" spans="1:15" ht="15">
      <c r="A14" s="36"/>
      <c r="B14" s="45"/>
      <c r="C14" s="44">
        <v>4</v>
      </c>
      <c r="D14" s="181" t="s">
        <v>198</v>
      </c>
      <c r="E14" s="243">
        <v>100</v>
      </c>
      <c r="F14" s="5" t="s">
        <v>10</v>
      </c>
      <c r="G14" s="513">
        <v>18</v>
      </c>
      <c r="H14" s="5" t="s">
        <v>12</v>
      </c>
      <c r="I14" s="18" t="s">
        <v>12</v>
      </c>
      <c r="J14" s="81"/>
      <c r="K14" s="326">
        <f>E14*$J14/1000000</f>
        <v>0</v>
      </c>
      <c r="L14" s="326"/>
      <c r="M14" s="326">
        <f>G14*$J14/1000000</f>
        <v>0</v>
      </c>
      <c r="N14" s="326"/>
      <c r="O14" s="326"/>
    </row>
    <row r="15" spans="1:15" s="129" customFormat="1" ht="15.75" thickBot="1">
      <c r="A15" s="152"/>
      <c r="B15" s="153"/>
      <c r="C15" s="164">
        <v>5</v>
      </c>
      <c r="D15" s="181" t="s">
        <v>199</v>
      </c>
      <c r="E15" s="155">
        <v>60</v>
      </c>
      <c r="F15" s="154" t="s">
        <v>10</v>
      </c>
      <c r="G15" s="514">
        <v>10</v>
      </c>
      <c r="H15" s="154" t="s">
        <v>12</v>
      </c>
      <c r="I15" s="494" t="s">
        <v>12</v>
      </c>
      <c r="J15" s="156"/>
      <c r="K15" s="326">
        <f>E15*$J15/1000000</f>
        <v>0</v>
      </c>
      <c r="L15" s="299"/>
      <c r="M15" s="326">
        <f>G15*$J15/1000000</f>
        <v>0</v>
      </c>
      <c r="N15" s="299"/>
      <c r="O15" s="299"/>
    </row>
    <row r="16" spans="1:15" ht="16.5" thickBot="1">
      <c r="A16" s="65">
        <v>6</v>
      </c>
      <c r="B16" s="64"/>
      <c r="C16" s="64"/>
      <c r="D16" s="186" t="s">
        <v>188</v>
      </c>
      <c r="E16" s="70"/>
      <c r="F16" s="70"/>
      <c r="G16" s="70"/>
      <c r="H16" s="70"/>
      <c r="I16" s="72"/>
      <c r="J16" s="79"/>
      <c r="K16" s="306">
        <f>K4+K10</f>
        <v>0</v>
      </c>
      <c r="L16" s="306">
        <f>L4+L10</f>
        <v>0</v>
      </c>
      <c r="M16" s="306">
        <f>M4+M10</f>
        <v>0</v>
      </c>
      <c r="N16" s="306">
        <f>N4+N10</f>
        <v>0</v>
      </c>
      <c r="O16" s="306">
        <f>O4+O10</f>
        <v>0</v>
      </c>
    </row>
    <row r="28" ht="12.75">
      <c r="K28" s="408"/>
    </row>
  </sheetData>
  <sheetProtection/>
  <mergeCells count="2">
    <mergeCell ref="E1:I1"/>
    <mergeCell ref="K1:O1"/>
  </mergeCells>
  <printOptions/>
  <pageMargins left="0.787401575" right="0.787401575" top="0.984251969" bottom="0.984251969" header="0.5" footer="0.5"/>
  <pageSetup horizontalDpi="600" verticalDpi="600" orientation="landscape" paperSize="9" scale="75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X132"/>
  <sheetViews>
    <sheetView rightToLeft="1" zoomScale="73" zoomScaleNormal="73" zoomScalePageLayoutView="0" workbookViewId="0" topLeftCell="A79">
      <selection activeCell="B106" sqref="B106:B111"/>
    </sheetView>
  </sheetViews>
  <sheetFormatPr defaultColWidth="9.33203125" defaultRowHeight="12.75"/>
  <cols>
    <col min="1" max="1" width="14" style="0" bestFit="1" customWidth="1"/>
    <col min="2" max="2" width="9" style="1" bestFit="1" customWidth="1"/>
    <col min="3" max="3" width="9.83203125" style="1" bestFit="1" customWidth="1"/>
    <col min="4" max="4" width="62.5" style="99" customWidth="1"/>
    <col min="5" max="5" width="12.33203125" style="0" customWidth="1"/>
    <col min="6" max="6" width="10.5" style="0" customWidth="1"/>
    <col min="7" max="7" width="12.83203125" style="0" customWidth="1"/>
    <col min="8" max="8" width="14.16015625" style="0" customWidth="1"/>
    <col min="9" max="9" width="11.5" style="0" customWidth="1"/>
    <col min="10" max="10" width="18.83203125" style="0" bestFit="1" customWidth="1"/>
    <col min="11" max="13" width="11" style="307" bestFit="1" customWidth="1"/>
    <col min="14" max="15" width="12.33203125" style="307" bestFit="1" customWidth="1"/>
    <col min="16" max="16" width="21.33203125" style="424" customWidth="1"/>
    <col min="17" max="154" width="9.33203125" style="424" customWidth="1"/>
  </cols>
  <sheetData>
    <row r="1" spans="1:16" ht="15">
      <c r="A1" s="423"/>
      <c r="B1" s="422"/>
      <c r="C1" s="421"/>
      <c r="D1" s="429" t="s">
        <v>18</v>
      </c>
      <c r="E1" s="959" t="s">
        <v>245</v>
      </c>
      <c r="F1" s="960"/>
      <c r="G1" s="960"/>
      <c r="H1" s="960"/>
      <c r="I1" s="961"/>
      <c r="J1" s="393" t="s">
        <v>36</v>
      </c>
      <c r="K1" s="962" t="s">
        <v>89</v>
      </c>
      <c r="L1" s="963"/>
      <c r="M1" s="963"/>
      <c r="N1" s="963"/>
      <c r="O1" s="964"/>
      <c r="P1"/>
    </row>
    <row r="2" spans="1:16" ht="15.75" thickBot="1">
      <c r="A2" s="418" t="s">
        <v>84</v>
      </c>
      <c r="B2" s="416" t="s">
        <v>85</v>
      </c>
      <c r="C2" s="412" t="s">
        <v>30</v>
      </c>
      <c r="D2" s="430"/>
      <c r="E2" s="412" t="s">
        <v>27</v>
      </c>
      <c r="F2" s="171" t="s">
        <v>87</v>
      </c>
      <c r="G2" s="171" t="s">
        <v>80</v>
      </c>
      <c r="H2" s="172" t="s">
        <v>28</v>
      </c>
      <c r="I2" s="178" t="s">
        <v>29</v>
      </c>
      <c r="J2" s="394"/>
      <c r="K2" s="452" t="s">
        <v>13</v>
      </c>
      <c r="L2" s="344" t="s">
        <v>13</v>
      </c>
      <c r="M2" s="452" t="s">
        <v>13</v>
      </c>
      <c r="N2" s="344" t="s">
        <v>13</v>
      </c>
      <c r="O2" s="453" t="s">
        <v>13</v>
      </c>
      <c r="P2"/>
    </row>
    <row r="3" spans="1:154" s="15" customFormat="1" ht="19.5" thickBot="1">
      <c r="A3" s="559">
        <v>7</v>
      </c>
      <c r="B3" s="191"/>
      <c r="C3" s="191"/>
      <c r="D3" s="431" t="s">
        <v>200</v>
      </c>
      <c r="E3" s="420"/>
      <c r="F3" s="420"/>
      <c r="G3" s="420"/>
      <c r="H3" s="420"/>
      <c r="I3" s="433"/>
      <c r="J3" s="395" t="s">
        <v>37</v>
      </c>
      <c r="K3" s="434" t="s">
        <v>27</v>
      </c>
      <c r="L3" s="428" t="s">
        <v>87</v>
      </c>
      <c r="M3" s="434" t="s">
        <v>80</v>
      </c>
      <c r="N3" s="428" t="s">
        <v>28</v>
      </c>
      <c r="O3" s="435" t="s">
        <v>29</v>
      </c>
      <c r="P3" s="51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CA3" s="425"/>
      <c r="CB3" s="425"/>
      <c r="CC3" s="425"/>
      <c r="CD3" s="425"/>
      <c r="CE3" s="425"/>
      <c r="CF3" s="425"/>
      <c r="CG3" s="425"/>
      <c r="CH3" s="425"/>
      <c r="CI3" s="425"/>
      <c r="CJ3" s="425"/>
      <c r="CK3" s="425"/>
      <c r="CL3" s="425"/>
      <c r="CM3" s="425"/>
      <c r="CN3" s="425"/>
      <c r="CO3" s="425"/>
      <c r="CP3" s="425"/>
      <c r="CQ3" s="425"/>
      <c r="CR3" s="425"/>
      <c r="CS3" s="425"/>
      <c r="CT3" s="425"/>
      <c r="CU3" s="425"/>
      <c r="CV3" s="425"/>
      <c r="CW3" s="425"/>
      <c r="CX3" s="425"/>
      <c r="CY3" s="425"/>
      <c r="CZ3" s="425"/>
      <c r="DA3" s="425"/>
      <c r="DB3" s="425"/>
      <c r="DC3" s="425"/>
      <c r="DD3" s="425"/>
      <c r="DE3" s="425"/>
      <c r="DF3" s="425"/>
      <c r="DG3" s="425"/>
      <c r="DH3" s="425"/>
      <c r="DI3" s="425"/>
      <c r="DJ3" s="425"/>
      <c r="DK3" s="425"/>
      <c r="DL3" s="425"/>
      <c r="DM3" s="425"/>
      <c r="DN3" s="425"/>
      <c r="DO3" s="425"/>
      <c r="DP3" s="425"/>
      <c r="DQ3" s="425"/>
      <c r="DR3" s="425"/>
      <c r="DS3" s="425"/>
      <c r="DT3" s="425"/>
      <c r="DU3" s="425"/>
      <c r="DV3" s="425"/>
      <c r="DW3" s="425"/>
      <c r="DX3" s="425"/>
      <c r="DY3" s="425"/>
      <c r="DZ3" s="425"/>
      <c r="EA3" s="425"/>
      <c r="EB3" s="425"/>
      <c r="EC3" s="425"/>
      <c r="ED3" s="425"/>
      <c r="EE3" s="425"/>
      <c r="EF3" s="425"/>
      <c r="EG3" s="425"/>
      <c r="EH3" s="425"/>
      <c r="EI3" s="425"/>
      <c r="EJ3" s="425"/>
      <c r="EK3" s="425"/>
      <c r="EL3" s="425"/>
      <c r="EM3" s="425"/>
      <c r="EN3" s="425"/>
      <c r="EO3" s="425"/>
      <c r="EP3" s="425"/>
      <c r="EQ3" s="425"/>
      <c r="ER3" s="425"/>
      <c r="ES3" s="425"/>
      <c r="ET3" s="425"/>
      <c r="EU3" s="425"/>
      <c r="EV3" s="425"/>
      <c r="EW3" s="425"/>
      <c r="EX3" s="425"/>
    </row>
    <row r="4" spans="1:16" ht="18.75">
      <c r="A4" s="2"/>
      <c r="B4" s="739" t="s">
        <v>1</v>
      </c>
      <c r="C4" s="747"/>
      <c r="D4" s="748" t="s">
        <v>201</v>
      </c>
      <c r="E4" s="675"/>
      <c r="F4" s="749"/>
      <c r="G4" s="678"/>
      <c r="H4" s="678"/>
      <c r="I4" s="750"/>
      <c r="J4" s="516"/>
      <c r="K4" s="517">
        <f>K5+K9</f>
        <v>0</v>
      </c>
      <c r="L4" s="517">
        <f>L5+L9</f>
        <v>0</v>
      </c>
      <c r="M4" s="517">
        <f>M5+M9</f>
        <v>0</v>
      </c>
      <c r="N4" s="517">
        <f>N5+N9</f>
        <v>0</v>
      </c>
      <c r="O4" s="517">
        <f>O5+O9</f>
        <v>0</v>
      </c>
      <c r="P4"/>
    </row>
    <row r="5" spans="1:16" ht="15">
      <c r="A5" s="2"/>
      <c r="B5" s="739"/>
      <c r="C5" s="751"/>
      <c r="D5" s="752" t="s">
        <v>202</v>
      </c>
      <c r="E5" s="634"/>
      <c r="F5" s="753"/>
      <c r="G5" s="634"/>
      <c r="H5" s="634"/>
      <c r="I5" s="750"/>
      <c r="J5" s="518">
        <f aca="true" t="shared" si="0" ref="J5:O5">J6+J7+J8</f>
        <v>0</v>
      </c>
      <c r="K5" s="519">
        <f t="shared" si="0"/>
        <v>0</v>
      </c>
      <c r="L5" s="519">
        <f t="shared" si="0"/>
        <v>0</v>
      </c>
      <c r="M5" s="519">
        <f t="shared" si="0"/>
        <v>0</v>
      </c>
      <c r="N5" s="519">
        <f t="shared" si="0"/>
        <v>0</v>
      </c>
      <c r="O5" s="519">
        <f t="shared" si="0"/>
        <v>0</v>
      </c>
      <c r="P5"/>
    </row>
    <row r="6" spans="1:16" ht="12.75">
      <c r="A6" s="2"/>
      <c r="B6" s="739"/>
      <c r="C6" s="754">
        <v>1</v>
      </c>
      <c r="D6" s="755" t="s">
        <v>288</v>
      </c>
      <c r="E6" s="756">
        <v>0.03</v>
      </c>
      <c r="F6" s="757"/>
      <c r="G6" s="758"/>
      <c r="H6" s="758"/>
      <c r="I6" s="759" t="s">
        <v>10</v>
      </c>
      <c r="J6" s="520"/>
      <c r="K6" s="521">
        <f>E6*$J6/1000000</f>
        <v>0</v>
      </c>
      <c r="L6" s="522"/>
      <c r="M6" s="522"/>
      <c r="N6" s="522"/>
      <c r="O6" s="523"/>
      <c r="P6"/>
    </row>
    <row r="7" spans="1:16" ht="12.75">
      <c r="A7" s="2"/>
      <c r="B7" s="739"/>
      <c r="C7" s="754">
        <v>2</v>
      </c>
      <c r="D7" s="755" t="s">
        <v>289</v>
      </c>
      <c r="E7" s="756">
        <v>0.5</v>
      </c>
      <c r="F7" s="757"/>
      <c r="G7" s="758"/>
      <c r="H7" s="758"/>
      <c r="I7" s="759">
        <v>5</v>
      </c>
      <c r="J7" s="520"/>
      <c r="K7" s="523">
        <f>E7*$J7/1000000</f>
        <v>0</v>
      </c>
      <c r="L7" s="522"/>
      <c r="M7" s="522"/>
      <c r="N7" s="522"/>
      <c r="O7" s="521">
        <f>I7*$J7/1000000</f>
        <v>0</v>
      </c>
      <c r="P7"/>
    </row>
    <row r="8" spans="1:16" ht="12.75">
      <c r="A8" s="2"/>
      <c r="B8" s="760"/>
      <c r="C8" s="761">
        <v>3</v>
      </c>
      <c r="D8" s="762" t="s">
        <v>290</v>
      </c>
      <c r="E8" s="763">
        <v>13</v>
      </c>
      <c r="F8" s="764"/>
      <c r="G8" s="765"/>
      <c r="H8" s="765"/>
      <c r="I8" s="766">
        <v>228</v>
      </c>
      <c r="J8" s="524"/>
      <c r="K8" s="525">
        <f>E8*$J8/1000000</f>
        <v>0</v>
      </c>
      <c r="L8" s="526"/>
      <c r="M8" s="526"/>
      <c r="N8" s="526"/>
      <c r="O8" s="525">
        <f>I8*$J8/1000000</f>
        <v>0</v>
      </c>
      <c r="P8"/>
    </row>
    <row r="9" spans="1:16" ht="31.5">
      <c r="A9" s="2"/>
      <c r="B9" s="739"/>
      <c r="C9" s="767"/>
      <c r="D9" s="768" t="s">
        <v>203</v>
      </c>
      <c r="E9" s="769"/>
      <c r="F9" s="770"/>
      <c r="G9" s="641"/>
      <c r="H9" s="770"/>
      <c r="I9" s="771"/>
      <c r="J9" s="527">
        <f>J10+J11+J12+J13+J14+J15+J16+J17+J18</f>
        <v>0</v>
      </c>
      <c r="K9" s="528"/>
      <c r="L9" s="519">
        <f>L10+L11+L12+L13+L14+L15+L16+L17+L18</f>
        <v>0</v>
      </c>
      <c r="M9" s="522"/>
      <c r="N9" s="519">
        <f>N10+N11+N12+N13+N14+N15+N16+N17+N18</f>
        <v>0</v>
      </c>
      <c r="O9" s="519">
        <f>O10+O11+O12+O13+O14+O15+O16+O17+O18</f>
        <v>0</v>
      </c>
      <c r="P9"/>
    </row>
    <row r="10" spans="1:16" ht="16.5">
      <c r="A10" s="2"/>
      <c r="B10" s="739"/>
      <c r="C10" s="772">
        <v>1</v>
      </c>
      <c r="D10" s="773" t="s">
        <v>204</v>
      </c>
      <c r="E10" s="774"/>
      <c r="F10" s="775" t="s">
        <v>10</v>
      </c>
      <c r="G10" s="196"/>
      <c r="H10" s="776">
        <v>30</v>
      </c>
      <c r="I10" s="777" t="s">
        <v>10</v>
      </c>
      <c r="J10" s="529"/>
      <c r="K10" s="530"/>
      <c r="L10" s="531"/>
      <c r="M10" s="532"/>
      <c r="N10" s="531">
        <f aca="true" t="shared" si="1" ref="N10:N18">H10*$J10/1000000</f>
        <v>0</v>
      </c>
      <c r="O10" s="531"/>
      <c r="P10"/>
    </row>
    <row r="11" spans="1:16" ht="16.5">
      <c r="A11" s="2"/>
      <c r="B11" s="739"/>
      <c r="C11" s="767">
        <v>2</v>
      </c>
      <c r="D11" s="773" t="s">
        <v>205</v>
      </c>
      <c r="E11" s="769"/>
      <c r="F11" s="778">
        <v>4.5</v>
      </c>
      <c r="G11" s="203"/>
      <c r="H11" s="779">
        <v>10</v>
      </c>
      <c r="I11" s="780">
        <v>4.5</v>
      </c>
      <c r="J11" s="533"/>
      <c r="K11" s="528"/>
      <c r="L11" s="523">
        <f>F11*$J11/1000000</f>
        <v>0</v>
      </c>
      <c r="M11" s="522"/>
      <c r="N11" s="523">
        <f t="shared" si="1"/>
        <v>0</v>
      </c>
      <c r="O11" s="531">
        <f>I11*$J11/1000000</f>
        <v>0</v>
      </c>
      <c r="P11"/>
    </row>
    <row r="12" spans="1:16" ht="15">
      <c r="A12" s="2"/>
      <c r="B12" s="739"/>
      <c r="C12" s="767">
        <v>3</v>
      </c>
      <c r="D12" s="773" t="s">
        <v>206</v>
      </c>
      <c r="E12" s="769"/>
      <c r="F12" s="781">
        <v>1</v>
      </c>
      <c r="G12" s="203"/>
      <c r="H12" s="779">
        <v>3</v>
      </c>
      <c r="I12" s="780">
        <v>1.5</v>
      </c>
      <c r="J12" s="533"/>
      <c r="K12" s="528"/>
      <c r="L12" s="523">
        <f>F12*$J12/1000000</f>
        <v>0</v>
      </c>
      <c r="M12" s="522"/>
      <c r="N12" s="521">
        <f t="shared" si="1"/>
        <v>0</v>
      </c>
      <c r="O12" s="531">
        <f>I12*$J12/1000000</f>
        <v>0</v>
      </c>
      <c r="P12"/>
    </row>
    <row r="13" spans="1:16" ht="15.75">
      <c r="A13" s="2"/>
      <c r="B13" s="739"/>
      <c r="C13" s="767">
        <v>4</v>
      </c>
      <c r="D13" s="782" t="s">
        <v>208</v>
      </c>
      <c r="E13" s="769"/>
      <c r="F13" s="783" t="s">
        <v>10</v>
      </c>
      <c r="G13" s="203"/>
      <c r="H13" s="779">
        <v>1</v>
      </c>
      <c r="I13" s="784" t="s">
        <v>10</v>
      </c>
      <c r="J13" s="533"/>
      <c r="K13" s="528"/>
      <c r="L13" s="523"/>
      <c r="M13" s="522"/>
      <c r="N13" s="523">
        <f t="shared" si="1"/>
        <v>0</v>
      </c>
      <c r="O13" s="531"/>
      <c r="P13"/>
    </row>
    <row r="14" spans="1:16" ht="16.5">
      <c r="A14" s="2"/>
      <c r="B14" s="739"/>
      <c r="C14" s="767">
        <v>5</v>
      </c>
      <c r="D14" s="773" t="s">
        <v>207</v>
      </c>
      <c r="E14" s="769"/>
      <c r="F14" s="778">
        <v>0.06</v>
      </c>
      <c r="G14" s="203"/>
      <c r="H14" s="779">
        <v>0.5</v>
      </c>
      <c r="I14" s="780">
        <v>0.2</v>
      </c>
      <c r="J14" s="533"/>
      <c r="K14" s="528"/>
      <c r="L14" s="523">
        <f>F14*$J14/1000000</f>
        <v>0</v>
      </c>
      <c r="M14" s="522"/>
      <c r="N14" s="523">
        <f t="shared" si="1"/>
        <v>0</v>
      </c>
      <c r="O14" s="531">
        <f>I14*$J14/1000000</f>
        <v>0</v>
      </c>
      <c r="P14"/>
    </row>
    <row r="15" spans="1:16" ht="18.75">
      <c r="A15" s="2"/>
      <c r="B15" s="739"/>
      <c r="C15" s="767">
        <v>6</v>
      </c>
      <c r="D15" s="782" t="s">
        <v>209</v>
      </c>
      <c r="E15" s="769"/>
      <c r="F15" s="785" t="s">
        <v>10</v>
      </c>
      <c r="G15" s="203"/>
      <c r="H15" s="779">
        <v>0.1</v>
      </c>
      <c r="I15" s="784" t="s">
        <v>10</v>
      </c>
      <c r="J15" s="533"/>
      <c r="K15" s="528"/>
      <c r="L15" s="523"/>
      <c r="M15" s="522"/>
      <c r="N15" s="523">
        <f t="shared" si="1"/>
        <v>0</v>
      </c>
      <c r="O15" s="531"/>
      <c r="P15"/>
    </row>
    <row r="16" spans="1:16" ht="15">
      <c r="A16" s="2"/>
      <c r="B16" s="739"/>
      <c r="C16" s="786">
        <v>7</v>
      </c>
      <c r="D16" s="787" t="s">
        <v>210</v>
      </c>
      <c r="E16" s="788"/>
      <c r="F16" s="785" t="s">
        <v>10</v>
      </c>
      <c r="G16" s="203"/>
      <c r="H16" s="789">
        <v>1</v>
      </c>
      <c r="I16" s="784" t="s">
        <v>10</v>
      </c>
      <c r="J16" s="533"/>
      <c r="K16" s="528"/>
      <c r="L16" s="531"/>
      <c r="M16" s="522"/>
      <c r="N16" s="523">
        <f t="shared" si="1"/>
        <v>0</v>
      </c>
      <c r="O16" s="531"/>
      <c r="P16"/>
    </row>
    <row r="17" spans="1:154" s="41" customFormat="1" ht="15.75">
      <c r="A17" s="2"/>
      <c r="B17" s="790"/>
      <c r="C17" s="791">
        <v>8</v>
      </c>
      <c r="D17" s="782" t="s">
        <v>211</v>
      </c>
      <c r="E17" s="774"/>
      <c r="F17" s="792" t="s">
        <v>10</v>
      </c>
      <c r="G17" s="196"/>
      <c r="H17" s="793">
        <v>10</v>
      </c>
      <c r="I17" s="777"/>
      <c r="J17" s="529"/>
      <c r="K17" s="530"/>
      <c r="L17" s="531"/>
      <c r="M17" s="532"/>
      <c r="N17" s="531">
        <f t="shared" si="1"/>
        <v>0</v>
      </c>
      <c r="O17" s="531"/>
      <c r="P17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8"/>
      <c r="ED17" s="338"/>
      <c r="EE17" s="338"/>
      <c r="EF17" s="338"/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338"/>
      <c r="ES17" s="338"/>
      <c r="ET17" s="338"/>
      <c r="EU17" s="338"/>
      <c r="EV17" s="338"/>
      <c r="EW17" s="338"/>
      <c r="EX17" s="338"/>
    </row>
    <row r="18" spans="1:51" ht="16.5" thickBot="1">
      <c r="A18" s="2"/>
      <c r="B18" s="760"/>
      <c r="C18" s="794">
        <v>9</v>
      </c>
      <c r="D18" s="795" t="s">
        <v>212</v>
      </c>
      <c r="E18" s="796"/>
      <c r="F18" s="797" t="s">
        <v>10</v>
      </c>
      <c r="G18" s="122"/>
      <c r="H18" s="798">
        <v>3</v>
      </c>
      <c r="I18" s="799" t="s">
        <v>10</v>
      </c>
      <c r="J18" s="534"/>
      <c r="K18" s="535"/>
      <c r="L18" s="536"/>
      <c r="M18" s="526"/>
      <c r="N18" s="537">
        <f t="shared" si="1"/>
        <v>0</v>
      </c>
      <c r="O18" s="536"/>
      <c r="P18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ht="12.75">
      <c r="A19" s="2"/>
      <c r="B19" s="739" t="s">
        <v>2</v>
      </c>
      <c r="C19" s="751"/>
      <c r="D19" s="800" t="s">
        <v>297</v>
      </c>
      <c r="E19" s="801"/>
      <c r="F19" s="801"/>
      <c r="G19" s="801"/>
      <c r="H19" s="801"/>
      <c r="I19" s="802"/>
      <c r="J19" s="538"/>
      <c r="K19" s="517">
        <f>K20</f>
        <v>0</v>
      </c>
      <c r="L19" s="517">
        <f>L20</f>
        <v>0</v>
      </c>
      <c r="M19" s="517">
        <f>M20</f>
        <v>0</v>
      </c>
      <c r="N19" s="517">
        <f>N20</f>
        <v>0</v>
      </c>
      <c r="O19" s="517">
        <f>O20</f>
        <v>0</v>
      </c>
      <c r="P1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1:154" s="38" customFormat="1" ht="12.75">
      <c r="A20" s="2"/>
      <c r="B20" s="739"/>
      <c r="C20" s="767"/>
      <c r="D20" s="803" t="s">
        <v>291</v>
      </c>
      <c r="E20" s="203"/>
      <c r="F20" s="339"/>
      <c r="G20" s="204"/>
      <c r="H20" s="804"/>
      <c r="I20" s="213"/>
      <c r="J20" s="518">
        <f aca="true" t="shared" si="2" ref="J20:O20">J21+J23+J24+J25</f>
        <v>0</v>
      </c>
      <c r="K20" s="523">
        <f t="shared" si="2"/>
        <v>0</v>
      </c>
      <c r="L20" s="523">
        <f t="shared" si="2"/>
        <v>0</v>
      </c>
      <c r="M20" s="523">
        <f t="shared" si="2"/>
        <v>0</v>
      </c>
      <c r="N20" s="523">
        <f t="shared" si="2"/>
        <v>0</v>
      </c>
      <c r="O20" s="523">
        <f t="shared" si="2"/>
        <v>0</v>
      </c>
      <c r="P20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6"/>
      <c r="CW20" s="426"/>
      <c r="CX20" s="426"/>
      <c r="CY20" s="426"/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426"/>
      <c r="DL20" s="426"/>
      <c r="DM20" s="426"/>
      <c r="DN20" s="426"/>
      <c r="DO20" s="426"/>
      <c r="DP20" s="426"/>
      <c r="DQ20" s="426"/>
      <c r="DR20" s="426"/>
      <c r="DS20" s="426"/>
      <c r="DT20" s="426"/>
      <c r="DU20" s="426"/>
      <c r="DV20" s="426"/>
      <c r="DW20" s="426"/>
      <c r="DX20" s="426"/>
      <c r="DY20" s="426"/>
      <c r="DZ20" s="426"/>
      <c r="EA20" s="426"/>
      <c r="EB20" s="426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6"/>
      <c r="EO20" s="426"/>
      <c r="EP20" s="426"/>
      <c r="EQ20" s="426"/>
      <c r="ER20" s="426"/>
      <c r="ES20" s="426"/>
      <c r="ET20" s="426"/>
      <c r="EU20" s="426"/>
      <c r="EV20" s="426"/>
      <c r="EW20" s="426"/>
      <c r="EX20" s="426"/>
    </row>
    <row r="21" spans="1:51" ht="12.75">
      <c r="A21" s="161"/>
      <c r="B21" s="729"/>
      <c r="C21" s="805">
        <v>1</v>
      </c>
      <c r="D21" s="755" t="s">
        <v>292</v>
      </c>
      <c r="E21" s="646" t="s">
        <v>10</v>
      </c>
      <c r="F21" s="646" t="s">
        <v>10</v>
      </c>
      <c r="G21" s="646" t="s">
        <v>10</v>
      </c>
      <c r="H21" s="663" t="s">
        <v>10</v>
      </c>
      <c r="I21" s="806">
        <v>1000</v>
      </c>
      <c r="J21" s="538"/>
      <c r="K21" s="528"/>
      <c r="L21" s="528"/>
      <c r="M21" s="528"/>
      <c r="N21" s="528"/>
      <c r="O21" s="528">
        <f>I21*$J21/1000000</f>
        <v>0</v>
      </c>
      <c r="P21" s="160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1:154" s="41" customFormat="1" ht="12.75">
      <c r="A22" s="2"/>
      <c r="B22" s="739"/>
      <c r="C22" s="754">
        <v>2</v>
      </c>
      <c r="D22" s="755" t="s">
        <v>293</v>
      </c>
      <c r="E22" s="663"/>
      <c r="F22" s="663"/>
      <c r="G22" s="663"/>
      <c r="H22" s="807"/>
      <c r="I22" s="808"/>
      <c r="J22" s="538"/>
      <c r="K22" s="528"/>
      <c r="L22" s="528"/>
      <c r="M22" s="528"/>
      <c r="N22" s="528"/>
      <c r="O22" s="528"/>
      <c r="P22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/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338"/>
      <c r="EL22" s="338"/>
      <c r="EM22" s="338"/>
      <c r="EN22" s="338"/>
      <c r="EO22" s="338"/>
      <c r="EP22" s="338"/>
      <c r="EQ22" s="338"/>
      <c r="ER22" s="338"/>
      <c r="ES22" s="338"/>
      <c r="ET22" s="338"/>
      <c r="EU22" s="338"/>
      <c r="EV22" s="338"/>
      <c r="EW22" s="338"/>
      <c r="EX22" s="338"/>
    </row>
    <row r="23" spans="1:51" ht="12.75">
      <c r="A23" s="2"/>
      <c r="B23" s="739"/>
      <c r="C23" s="754" t="s">
        <v>277</v>
      </c>
      <c r="D23" s="755" t="s">
        <v>294</v>
      </c>
      <c r="E23" s="646" t="s">
        <v>10</v>
      </c>
      <c r="F23" s="646">
        <v>17</v>
      </c>
      <c r="G23" s="646" t="s">
        <v>10</v>
      </c>
      <c r="H23" s="809" t="s">
        <v>10</v>
      </c>
      <c r="I23" s="808">
        <v>27</v>
      </c>
      <c r="J23" s="538"/>
      <c r="K23" s="528"/>
      <c r="L23" s="531">
        <f>F23*J23/1000000</f>
        <v>0</v>
      </c>
      <c r="M23" s="528"/>
      <c r="N23" s="528"/>
      <c r="O23" s="531">
        <f>I23*$J23/1000000</f>
        <v>0</v>
      </c>
      <c r="P23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1:51" ht="12.75">
      <c r="A24" s="2"/>
      <c r="B24" s="739"/>
      <c r="C24" s="754" t="s">
        <v>278</v>
      </c>
      <c r="D24" s="755" t="s">
        <v>295</v>
      </c>
      <c r="E24" s="646" t="s">
        <v>10</v>
      </c>
      <c r="F24" s="646">
        <v>1.7</v>
      </c>
      <c r="G24" s="646" t="s">
        <v>10</v>
      </c>
      <c r="H24" s="809" t="s">
        <v>10</v>
      </c>
      <c r="I24" s="808">
        <v>1.7</v>
      </c>
      <c r="J24" s="538"/>
      <c r="K24" s="528"/>
      <c r="L24" s="531">
        <f>F24*J24/1000000</f>
        <v>0</v>
      </c>
      <c r="M24" s="528"/>
      <c r="N24" s="528"/>
      <c r="O24" s="531">
        <f>I24*$J24/1000000</f>
        <v>0</v>
      </c>
      <c r="P24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1:51" ht="13.5" thickBot="1">
      <c r="A25" s="2"/>
      <c r="B25" s="810"/>
      <c r="C25" s="761" t="s">
        <v>279</v>
      </c>
      <c r="D25" s="762" t="s">
        <v>296</v>
      </c>
      <c r="E25" s="238" t="s">
        <v>10</v>
      </c>
      <c r="F25" s="639">
        <v>0.002</v>
      </c>
      <c r="G25" s="238" t="s">
        <v>10</v>
      </c>
      <c r="H25" s="639" t="s">
        <v>10</v>
      </c>
      <c r="I25" s="811">
        <v>0.3</v>
      </c>
      <c r="J25" s="539"/>
      <c r="K25" s="535"/>
      <c r="L25" s="531">
        <f>F25*J25/1000000</f>
        <v>0</v>
      </c>
      <c r="M25" s="535"/>
      <c r="N25" s="535"/>
      <c r="O25" s="531">
        <f>I25*$J25/1000000</f>
        <v>0</v>
      </c>
      <c r="P25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1:51" ht="12.75">
      <c r="A26" s="2"/>
      <c r="B26" s="739" t="s">
        <v>3</v>
      </c>
      <c r="C26" s="754"/>
      <c r="D26" s="800" t="s">
        <v>298</v>
      </c>
      <c r="E26" s="801"/>
      <c r="F26" s="637"/>
      <c r="G26" s="646"/>
      <c r="H26" s="637"/>
      <c r="I26" s="808"/>
      <c r="J26" s="538"/>
      <c r="K26" s="517">
        <f>K27+K31+K35+K45</f>
        <v>0</v>
      </c>
      <c r="L26" s="517">
        <f>L27+L31+L35+L45</f>
        <v>0</v>
      </c>
      <c r="M26" s="517">
        <f>M27+M31+M35+M45</f>
        <v>0</v>
      </c>
      <c r="N26" s="517">
        <f>N27+N31+N35+N45</f>
        <v>0</v>
      </c>
      <c r="O26" s="517">
        <f>O27+O31+O35+O45</f>
        <v>0</v>
      </c>
      <c r="P26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ht="25.5">
      <c r="A27" s="2"/>
      <c r="B27" s="739"/>
      <c r="C27" s="754"/>
      <c r="D27" s="803" t="s">
        <v>305</v>
      </c>
      <c r="E27" s="697"/>
      <c r="F27" s="637"/>
      <c r="G27" s="646"/>
      <c r="H27" s="637"/>
      <c r="I27" s="808"/>
      <c r="J27" s="518">
        <f aca="true" t="shared" si="3" ref="J27:O27">J28+J29+J30</f>
        <v>0</v>
      </c>
      <c r="K27" s="519">
        <f t="shared" si="3"/>
        <v>0</v>
      </c>
      <c r="L27" s="519">
        <f t="shared" si="3"/>
        <v>0</v>
      </c>
      <c r="M27" s="519">
        <f t="shared" si="3"/>
        <v>0</v>
      </c>
      <c r="N27" s="519">
        <f t="shared" si="3"/>
        <v>0</v>
      </c>
      <c r="O27" s="519">
        <f t="shared" si="3"/>
        <v>0</v>
      </c>
      <c r="P27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ht="12.75">
      <c r="A28" s="2"/>
      <c r="B28" s="739"/>
      <c r="C28" s="754">
        <v>1</v>
      </c>
      <c r="D28" s="755" t="s">
        <v>294</v>
      </c>
      <c r="E28" s="812">
        <v>5</v>
      </c>
      <c r="F28" s="637"/>
      <c r="G28" s="646"/>
      <c r="H28" s="637"/>
      <c r="I28" s="808"/>
      <c r="J28" s="538"/>
      <c r="K28" s="523">
        <f>E28*$J28/1000000</f>
        <v>0</v>
      </c>
      <c r="L28" s="540"/>
      <c r="M28" s="540"/>
      <c r="N28" s="540"/>
      <c r="O28" s="540"/>
      <c r="P28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ht="12.75">
      <c r="A29" s="2"/>
      <c r="B29" s="739"/>
      <c r="C29" s="754">
        <v>2</v>
      </c>
      <c r="D29" s="755" t="s">
        <v>295</v>
      </c>
      <c r="E29" s="812">
        <v>0.5</v>
      </c>
      <c r="F29" s="637"/>
      <c r="G29" s="646"/>
      <c r="H29" s="637"/>
      <c r="I29" s="808"/>
      <c r="J29" s="538"/>
      <c r="K29" s="523">
        <f>E29*$J29/1000000</f>
        <v>0</v>
      </c>
      <c r="L29" s="540"/>
      <c r="M29" s="540"/>
      <c r="N29" s="540"/>
      <c r="O29" s="540"/>
      <c r="P2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ht="12.75">
      <c r="A30" s="2"/>
      <c r="B30" s="739"/>
      <c r="C30" s="754">
        <v>3</v>
      </c>
      <c r="D30" s="755" t="s">
        <v>296</v>
      </c>
      <c r="E30" s="812">
        <v>0.05</v>
      </c>
      <c r="F30" s="637"/>
      <c r="G30" s="646"/>
      <c r="H30" s="637"/>
      <c r="I30" s="808"/>
      <c r="J30" s="538"/>
      <c r="K30" s="523">
        <f>E30*$J30/1000000</f>
        <v>0</v>
      </c>
      <c r="L30" s="540"/>
      <c r="M30" s="540"/>
      <c r="N30" s="540"/>
      <c r="O30" s="540"/>
      <c r="P30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ht="38.25">
      <c r="A31" s="2"/>
      <c r="B31" s="739"/>
      <c r="C31" s="754"/>
      <c r="D31" s="803" t="s">
        <v>306</v>
      </c>
      <c r="E31" s="812"/>
      <c r="F31" s="637"/>
      <c r="G31" s="646"/>
      <c r="H31" s="637"/>
      <c r="I31" s="808"/>
      <c r="J31" s="518">
        <f aca="true" t="shared" si="4" ref="J31:O31">J32+J33+J34</f>
        <v>0</v>
      </c>
      <c r="K31" s="519">
        <f t="shared" si="4"/>
        <v>0</v>
      </c>
      <c r="L31" s="519">
        <f t="shared" si="4"/>
        <v>0</v>
      </c>
      <c r="M31" s="519">
        <f t="shared" si="4"/>
        <v>0</v>
      </c>
      <c r="N31" s="519">
        <f t="shared" si="4"/>
        <v>0</v>
      </c>
      <c r="O31" s="519">
        <f t="shared" si="4"/>
        <v>0</v>
      </c>
      <c r="P31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ht="12.75">
      <c r="A32" s="2"/>
      <c r="B32" s="739"/>
      <c r="C32" s="754">
        <v>1</v>
      </c>
      <c r="D32" s="755" t="s">
        <v>294</v>
      </c>
      <c r="E32" s="812"/>
      <c r="F32" s="637"/>
      <c r="G32" s="646"/>
      <c r="H32" s="637"/>
      <c r="I32" s="808">
        <v>8</v>
      </c>
      <c r="J32" s="538"/>
      <c r="K32" s="523"/>
      <c r="L32" s="540"/>
      <c r="M32" s="540"/>
      <c r="N32" s="540"/>
      <c r="O32" s="523">
        <f>I32*$J32/1000000</f>
        <v>0</v>
      </c>
      <c r="P32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ht="12.75">
      <c r="A33" s="2"/>
      <c r="B33" s="739"/>
      <c r="C33" s="754">
        <v>2</v>
      </c>
      <c r="D33" s="755" t="s">
        <v>295</v>
      </c>
      <c r="E33" s="812"/>
      <c r="F33" s="637"/>
      <c r="G33" s="646"/>
      <c r="H33" s="637"/>
      <c r="I33" s="808">
        <v>0.85</v>
      </c>
      <c r="J33" s="538"/>
      <c r="K33" s="523"/>
      <c r="L33" s="540"/>
      <c r="M33" s="540"/>
      <c r="N33" s="540"/>
      <c r="O33" s="523">
        <f>I33*$J33/1000000</f>
        <v>0</v>
      </c>
      <c r="P33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ht="12.75">
      <c r="A34" s="2"/>
      <c r="B34" s="739"/>
      <c r="C34" s="754">
        <v>3</v>
      </c>
      <c r="D34" s="755" t="s">
        <v>299</v>
      </c>
      <c r="E34" s="812"/>
      <c r="F34" s="637"/>
      <c r="G34" s="646"/>
      <c r="H34" s="637"/>
      <c r="I34" s="808">
        <v>0.02</v>
      </c>
      <c r="J34" s="538"/>
      <c r="K34" s="523"/>
      <c r="L34" s="540"/>
      <c r="M34" s="540"/>
      <c r="N34" s="540"/>
      <c r="O34" s="523">
        <f>I34*$J34/1000000</f>
        <v>0</v>
      </c>
      <c r="P34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154" s="41" customFormat="1" ht="25.5">
      <c r="A35" s="2"/>
      <c r="B35" s="813"/>
      <c r="C35" s="814"/>
      <c r="D35" s="803" t="s">
        <v>307</v>
      </c>
      <c r="E35" s="203"/>
      <c r="F35" s="203"/>
      <c r="G35" s="203"/>
      <c r="H35" s="203"/>
      <c r="I35" s="213"/>
      <c r="J35" s="518">
        <f aca="true" t="shared" si="5" ref="J35:O35">J37+J38+J40+J41+J43+J44</f>
        <v>0</v>
      </c>
      <c r="K35" s="519">
        <f t="shared" si="5"/>
        <v>0</v>
      </c>
      <c r="L35" s="519">
        <f t="shared" si="5"/>
        <v>0</v>
      </c>
      <c r="M35" s="519">
        <f t="shared" si="5"/>
        <v>0</v>
      </c>
      <c r="N35" s="519">
        <f t="shared" si="5"/>
        <v>0</v>
      </c>
      <c r="O35" s="519">
        <f t="shared" si="5"/>
        <v>0</v>
      </c>
      <c r="P35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</row>
    <row r="36" spans="1:51" ht="12.75">
      <c r="A36" s="2"/>
      <c r="B36" s="739"/>
      <c r="C36" s="754">
        <v>1</v>
      </c>
      <c r="D36" s="755" t="s">
        <v>294</v>
      </c>
      <c r="E36" s="646"/>
      <c r="F36" s="637"/>
      <c r="G36" s="646"/>
      <c r="H36" s="809"/>
      <c r="I36" s="808"/>
      <c r="J36" s="538"/>
      <c r="K36" s="528"/>
      <c r="L36" s="522"/>
      <c r="M36" s="522"/>
      <c r="N36" s="522"/>
      <c r="O36" s="522"/>
      <c r="P36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ht="12.75">
      <c r="A37" s="161"/>
      <c r="B37" s="729"/>
      <c r="C37" s="805" t="s">
        <v>280</v>
      </c>
      <c r="D37" s="755" t="s">
        <v>308</v>
      </c>
      <c r="E37" s="812"/>
      <c r="F37" s="815">
        <v>25</v>
      </c>
      <c r="G37" s="812" t="s">
        <v>12</v>
      </c>
      <c r="H37" s="241">
        <v>2</v>
      </c>
      <c r="I37" s="806">
        <v>0.75</v>
      </c>
      <c r="J37" s="538"/>
      <c r="K37" s="523"/>
      <c r="L37" s="523">
        <f>F37*$J37/1000000</f>
        <v>0</v>
      </c>
      <c r="M37" s="541"/>
      <c r="N37" s="523">
        <f>H37*$J37/1000000</f>
        <v>0</v>
      </c>
      <c r="O37" s="523">
        <f>I37*$J37/1000000</f>
        <v>0</v>
      </c>
      <c r="P37" s="160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16" ht="12.75">
      <c r="A38" s="161"/>
      <c r="B38" s="729"/>
      <c r="C38" s="805" t="s">
        <v>281</v>
      </c>
      <c r="D38" s="755" t="s">
        <v>309</v>
      </c>
      <c r="E38" s="812"/>
      <c r="F38" s="815">
        <v>25</v>
      </c>
      <c r="G38" s="812" t="s">
        <v>12</v>
      </c>
      <c r="H38" s="241">
        <v>2</v>
      </c>
      <c r="I38" s="806">
        <v>4</v>
      </c>
      <c r="J38" s="538"/>
      <c r="K38" s="523"/>
      <c r="L38" s="523">
        <f>F38*$J38/1000000</f>
        <v>0</v>
      </c>
      <c r="M38" s="541"/>
      <c r="N38" s="523">
        <f>H38*$J38/1000000</f>
        <v>0</v>
      </c>
      <c r="O38" s="523">
        <f>I38*$J38/1000000</f>
        <v>0</v>
      </c>
      <c r="P38" s="160"/>
    </row>
    <row r="39" spans="1:16" ht="12.75">
      <c r="A39" s="161"/>
      <c r="B39" s="729"/>
      <c r="C39" s="754">
        <v>2</v>
      </c>
      <c r="D39" s="755" t="s">
        <v>295</v>
      </c>
      <c r="E39" s="812"/>
      <c r="F39" s="815"/>
      <c r="G39" s="812"/>
      <c r="H39" s="241"/>
      <c r="I39" s="806"/>
      <c r="J39" s="538"/>
      <c r="K39" s="542"/>
      <c r="L39" s="542"/>
      <c r="M39" s="541"/>
      <c r="N39" s="542"/>
      <c r="O39" s="542"/>
      <c r="P39" s="160"/>
    </row>
    <row r="40" spans="1:16" ht="12.75">
      <c r="A40" s="161"/>
      <c r="B40" s="729"/>
      <c r="C40" s="805" t="s">
        <v>277</v>
      </c>
      <c r="D40" s="755" t="s">
        <v>308</v>
      </c>
      <c r="E40" s="812"/>
      <c r="F40" s="815">
        <v>2.5</v>
      </c>
      <c r="G40" s="812" t="s">
        <v>12</v>
      </c>
      <c r="H40" s="241">
        <v>0.006</v>
      </c>
      <c r="I40" s="806">
        <v>0.2</v>
      </c>
      <c r="J40" s="538"/>
      <c r="K40" s="523"/>
      <c r="L40" s="523">
        <f aca="true" t="shared" si="6" ref="L40:O41">F40*$J40/1000000</f>
        <v>0</v>
      </c>
      <c r="M40" s="541"/>
      <c r="N40" s="523">
        <f t="shared" si="6"/>
        <v>0</v>
      </c>
      <c r="O40" s="523">
        <f t="shared" si="6"/>
        <v>0</v>
      </c>
      <c r="P40" s="160"/>
    </row>
    <row r="41" spans="1:16" ht="12.75">
      <c r="A41" s="161"/>
      <c r="B41" s="729"/>
      <c r="C41" s="805" t="s">
        <v>278</v>
      </c>
      <c r="D41" s="755" t="s">
        <v>309</v>
      </c>
      <c r="E41" s="812"/>
      <c r="F41" s="815">
        <v>2.5</v>
      </c>
      <c r="G41" s="812" t="s">
        <v>12</v>
      </c>
      <c r="H41" s="241">
        <v>0.006</v>
      </c>
      <c r="I41" s="806">
        <v>2</v>
      </c>
      <c r="J41" s="538"/>
      <c r="K41" s="523"/>
      <c r="L41" s="523">
        <f t="shared" si="6"/>
        <v>0</v>
      </c>
      <c r="M41" s="541"/>
      <c r="N41" s="523">
        <f t="shared" si="6"/>
        <v>0</v>
      </c>
      <c r="O41" s="523">
        <f t="shared" si="6"/>
        <v>0</v>
      </c>
      <c r="P41" s="160"/>
    </row>
    <row r="42" spans="1:16" ht="12.75">
      <c r="A42" s="161"/>
      <c r="B42" s="729"/>
      <c r="C42" s="754">
        <v>3</v>
      </c>
      <c r="D42" s="755" t="s">
        <v>299</v>
      </c>
      <c r="E42" s="812"/>
      <c r="F42" s="815"/>
      <c r="G42" s="812"/>
      <c r="H42" s="241"/>
      <c r="I42" s="806"/>
      <c r="J42" s="538"/>
      <c r="K42" s="542"/>
      <c r="L42" s="542"/>
      <c r="M42" s="541"/>
      <c r="N42" s="521"/>
      <c r="O42" s="542"/>
      <c r="P42" s="160"/>
    </row>
    <row r="43" spans="1:16" ht="12.75">
      <c r="A43" s="161"/>
      <c r="B43" s="729"/>
      <c r="C43" s="805" t="s">
        <v>282</v>
      </c>
      <c r="D43" s="755" t="s">
        <v>308</v>
      </c>
      <c r="E43" s="812"/>
      <c r="F43" s="815">
        <v>0.5</v>
      </c>
      <c r="G43" s="812" t="s">
        <v>12</v>
      </c>
      <c r="H43" s="241" t="s">
        <v>10</v>
      </c>
      <c r="I43" s="806">
        <v>0.095</v>
      </c>
      <c r="J43" s="538"/>
      <c r="K43" s="523"/>
      <c r="L43" s="523">
        <f aca="true" t="shared" si="7" ref="L43:O44">F43*$J43/1000000</f>
        <v>0</v>
      </c>
      <c r="M43" s="541"/>
      <c r="N43" s="521"/>
      <c r="O43" s="523">
        <f t="shared" si="7"/>
        <v>0</v>
      </c>
      <c r="P43" s="160"/>
    </row>
    <row r="44" spans="1:16" ht="12.75">
      <c r="A44" s="161"/>
      <c r="B44" s="729"/>
      <c r="C44" s="805" t="s">
        <v>283</v>
      </c>
      <c r="D44" s="755" t="s">
        <v>309</v>
      </c>
      <c r="E44" s="812"/>
      <c r="F44" s="815">
        <v>0.5</v>
      </c>
      <c r="G44" s="812" t="s">
        <v>12</v>
      </c>
      <c r="H44" s="241" t="s">
        <v>10</v>
      </c>
      <c r="I44" s="806">
        <v>0.4</v>
      </c>
      <c r="J44" s="538"/>
      <c r="K44" s="523"/>
      <c r="L44" s="523">
        <f t="shared" si="7"/>
        <v>0</v>
      </c>
      <c r="M44" s="541"/>
      <c r="N44" s="521"/>
      <c r="O44" s="523">
        <f t="shared" si="7"/>
        <v>0</v>
      </c>
      <c r="P44" s="160"/>
    </row>
    <row r="45" spans="1:16" ht="12.75">
      <c r="A45" s="161"/>
      <c r="B45" s="729"/>
      <c r="C45" s="805"/>
      <c r="D45" s="816" t="s">
        <v>341</v>
      </c>
      <c r="E45" s="812"/>
      <c r="F45" s="815"/>
      <c r="G45" s="812"/>
      <c r="H45" s="241"/>
      <c r="I45" s="806"/>
      <c r="J45" s="518">
        <f aca="true" t="shared" si="8" ref="J45:O45">J46+J47+J48</f>
        <v>0</v>
      </c>
      <c r="K45" s="519">
        <f t="shared" si="8"/>
        <v>0</v>
      </c>
      <c r="L45" s="519">
        <f t="shared" si="8"/>
        <v>0</v>
      </c>
      <c r="M45" s="519">
        <f t="shared" si="8"/>
        <v>0</v>
      </c>
      <c r="N45" s="519">
        <f t="shared" si="8"/>
        <v>0</v>
      </c>
      <c r="O45" s="519">
        <f t="shared" si="8"/>
        <v>0</v>
      </c>
      <c r="P45" s="160"/>
    </row>
    <row r="46" spans="1:16" ht="12.75">
      <c r="A46" s="161"/>
      <c r="B46" s="729"/>
      <c r="C46" s="754">
        <v>1</v>
      </c>
      <c r="D46" s="755" t="s">
        <v>294</v>
      </c>
      <c r="E46" s="812">
        <v>1</v>
      </c>
      <c r="F46" s="815">
        <v>0.03</v>
      </c>
      <c r="G46" s="812" t="s">
        <v>12</v>
      </c>
      <c r="H46" s="241" t="s">
        <v>10</v>
      </c>
      <c r="I46" s="806">
        <v>0.095</v>
      </c>
      <c r="J46" s="538"/>
      <c r="K46" s="523">
        <f aca="true" t="shared" si="9" ref="K46:L48">E46*$J46/1000000</f>
        <v>0</v>
      </c>
      <c r="L46" s="523">
        <f t="shared" si="9"/>
        <v>0</v>
      </c>
      <c r="M46" s="541"/>
      <c r="N46" s="521"/>
      <c r="O46" s="523">
        <f>I46*$J46/1000000</f>
        <v>0</v>
      </c>
      <c r="P46" s="160"/>
    </row>
    <row r="47" spans="1:16" ht="12.75">
      <c r="A47" s="161"/>
      <c r="B47" s="729"/>
      <c r="C47" s="754">
        <v>2</v>
      </c>
      <c r="D47" s="755" t="s">
        <v>295</v>
      </c>
      <c r="E47" s="812">
        <v>0.1</v>
      </c>
      <c r="F47" s="815">
        <v>0.003</v>
      </c>
      <c r="G47" s="812" t="s">
        <v>12</v>
      </c>
      <c r="H47" s="241" t="s">
        <v>10</v>
      </c>
      <c r="I47" s="806">
        <v>0.06</v>
      </c>
      <c r="J47" s="538"/>
      <c r="K47" s="523">
        <f t="shared" si="9"/>
        <v>0</v>
      </c>
      <c r="L47" s="523">
        <f t="shared" si="9"/>
        <v>0</v>
      </c>
      <c r="M47" s="541"/>
      <c r="N47" s="521"/>
      <c r="O47" s="523">
        <f>I47*$J47/1000000</f>
        <v>0</v>
      </c>
      <c r="P47" s="160"/>
    </row>
    <row r="48" spans="1:16" ht="13.5" thickBot="1">
      <c r="A48" s="2"/>
      <c r="B48" s="810"/>
      <c r="C48" s="817">
        <v>3</v>
      </c>
      <c r="D48" s="818" t="s">
        <v>299</v>
      </c>
      <c r="E48" s="819">
        <v>0.021</v>
      </c>
      <c r="F48" s="639">
        <v>0.0003</v>
      </c>
      <c r="G48" s="238" t="s">
        <v>12</v>
      </c>
      <c r="H48" s="820" t="s">
        <v>12</v>
      </c>
      <c r="I48" s="811">
        <v>0.005</v>
      </c>
      <c r="J48" s="524"/>
      <c r="K48" s="537">
        <f t="shared" si="9"/>
        <v>0</v>
      </c>
      <c r="L48" s="537">
        <f t="shared" si="9"/>
        <v>0</v>
      </c>
      <c r="M48" s="526"/>
      <c r="N48" s="537"/>
      <c r="O48" s="537">
        <f>I48*$J48/1000000</f>
        <v>0</v>
      </c>
      <c r="P48"/>
    </row>
    <row r="49" spans="1:16" ht="12.75">
      <c r="A49" s="2"/>
      <c r="B49" s="739" t="s">
        <v>4</v>
      </c>
      <c r="C49" s="754"/>
      <c r="D49" s="821" t="s">
        <v>340</v>
      </c>
      <c r="E49" s="822"/>
      <c r="F49" s="822"/>
      <c r="G49" s="822"/>
      <c r="H49" s="822"/>
      <c r="I49" s="823"/>
      <c r="J49" s="538"/>
      <c r="K49" s="517">
        <f>K50+K52+K57+K60+K63+K66+K70+K74+K78+K83+K86+K90</f>
        <v>0</v>
      </c>
      <c r="L49" s="517">
        <f>L50+L52+L57+L60+L63+L66+L70+L74+L78+L83+L86+L90</f>
        <v>0</v>
      </c>
      <c r="M49" s="517">
        <f>M50+M52+M57+M60+M63+M66+M70+M74+M78+M83+M86+M90</f>
        <v>0</v>
      </c>
      <c r="N49" s="517">
        <f>N50+N52+N57+N60+N63+N66+N70+N74+N78+N83+N86+N90</f>
        <v>0</v>
      </c>
      <c r="O49" s="517">
        <f>O50+O52+O57+O60+O63+O66+O70+O74+O78+O83+O86+O90</f>
        <v>0</v>
      </c>
      <c r="P49"/>
    </row>
    <row r="50" spans="1:16" ht="12.75">
      <c r="A50" s="2"/>
      <c r="B50" s="824"/>
      <c r="C50" s="754"/>
      <c r="D50" s="825" t="s">
        <v>61</v>
      </c>
      <c r="E50" s="826"/>
      <c r="F50" s="827"/>
      <c r="G50" s="826"/>
      <c r="H50" s="827"/>
      <c r="I50" s="828"/>
      <c r="J50" s="543">
        <f aca="true" t="shared" si="10" ref="J50:O50">J51</f>
        <v>0</v>
      </c>
      <c r="K50" s="519">
        <f t="shared" si="10"/>
        <v>0</v>
      </c>
      <c r="L50" s="519">
        <f t="shared" si="10"/>
        <v>0</v>
      </c>
      <c r="M50" s="519">
        <f t="shared" si="10"/>
        <v>0</v>
      </c>
      <c r="N50" s="519">
        <f t="shared" si="10"/>
        <v>0</v>
      </c>
      <c r="O50" s="519">
        <f t="shared" si="10"/>
        <v>0</v>
      </c>
      <c r="P50"/>
    </row>
    <row r="51" spans="1:16" ht="12.75">
      <c r="A51" s="2"/>
      <c r="B51" s="824"/>
      <c r="C51" s="761">
        <v>1</v>
      </c>
      <c r="D51" s="829" t="s">
        <v>310</v>
      </c>
      <c r="E51" s="238" t="s">
        <v>10</v>
      </c>
      <c r="F51" s="639" t="s">
        <v>10</v>
      </c>
      <c r="G51" s="238" t="s">
        <v>12</v>
      </c>
      <c r="H51" s="820">
        <v>39</v>
      </c>
      <c r="I51" s="811" t="s">
        <v>10</v>
      </c>
      <c r="J51" s="524"/>
      <c r="K51" s="535"/>
      <c r="L51" s="526"/>
      <c r="M51" s="526"/>
      <c r="N51" s="537">
        <f>H51*$J51/1000000</f>
        <v>0</v>
      </c>
      <c r="O51" s="526"/>
      <c r="P51"/>
    </row>
    <row r="52" spans="1:16" ht="12.75">
      <c r="A52" s="2"/>
      <c r="B52" s="824"/>
      <c r="C52" s="754"/>
      <c r="D52" s="825" t="s">
        <v>213</v>
      </c>
      <c r="E52" s="646"/>
      <c r="F52" s="637"/>
      <c r="G52" s="646"/>
      <c r="H52" s="637"/>
      <c r="I52" s="808"/>
      <c r="J52" s="518">
        <f aca="true" t="shared" si="11" ref="J52:O52">J53+J54+J55+J56</f>
        <v>0</v>
      </c>
      <c r="K52" s="519">
        <f t="shared" si="11"/>
        <v>0</v>
      </c>
      <c r="L52" s="519">
        <f t="shared" si="11"/>
        <v>0</v>
      </c>
      <c r="M52" s="519">
        <f t="shared" si="11"/>
        <v>0</v>
      </c>
      <c r="N52" s="519">
        <f t="shared" si="11"/>
        <v>0</v>
      </c>
      <c r="O52" s="519">
        <f t="shared" si="11"/>
        <v>0</v>
      </c>
      <c r="P52"/>
    </row>
    <row r="53" spans="1:16" ht="12.75">
      <c r="A53" s="2"/>
      <c r="B53" s="824"/>
      <c r="C53" s="754">
        <v>1</v>
      </c>
      <c r="D53" s="812" t="s">
        <v>214</v>
      </c>
      <c r="E53" s="646"/>
      <c r="F53" s="637"/>
      <c r="G53" s="646"/>
      <c r="H53" s="809">
        <v>15000</v>
      </c>
      <c r="I53" s="808"/>
      <c r="J53" s="544"/>
      <c r="K53" s="545"/>
      <c r="L53" s="545"/>
      <c r="M53" s="545"/>
      <c r="N53" s="523">
        <f>H53*$J53/1000000</f>
        <v>0</v>
      </c>
      <c r="O53" s="545"/>
      <c r="P53"/>
    </row>
    <row r="54" spans="1:16" ht="12.75">
      <c r="A54" s="2"/>
      <c r="B54" s="824"/>
      <c r="C54" s="754">
        <v>2</v>
      </c>
      <c r="D54" s="812" t="s">
        <v>216</v>
      </c>
      <c r="E54" s="646"/>
      <c r="F54" s="637"/>
      <c r="G54" s="646"/>
      <c r="H54" s="671">
        <v>70000</v>
      </c>
      <c r="I54" s="830"/>
      <c r="J54" s="520"/>
      <c r="K54" s="528"/>
      <c r="L54" s="522"/>
      <c r="M54" s="545"/>
      <c r="N54" s="523">
        <f>H54*$J54/1000000</f>
        <v>0</v>
      </c>
      <c r="O54" s="522"/>
      <c r="P54"/>
    </row>
    <row r="55" spans="1:16" ht="12.75">
      <c r="A55" s="161"/>
      <c r="B55" s="831"/>
      <c r="C55" s="805">
        <v>3</v>
      </c>
      <c r="D55" s="812" t="s">
        <v>215</v>
      </c>
      <c r="E55" s="812"/>
      <c r="F55" s="815"/>
      <c r="G55" s="812"/>
      <c r="H55" s="671">
        <v>300000</v>
      </c>
      <c r="I55" s="832"/>
      <c r="J55" s="544"/>
      <c r="K55" s="545"/>
      <c r="L55" s="545"/>
      <c r="M55" s="545"/>
      <c r="N55" s="523">
        <f>H55*$J55/1000000</f>
        <v>0</v>
      </c>
      <c r="O55" s="545"/>
      <c r="P55" s="160"/>
    </row>
    <row r="56" spans="1:16" ht="12.75">
      <c r="A56" s="2"/>
      <c r="B56" s="824"/>
      <c r="C56" s="761">
        <v>4</v>
      </c>
      <c r="D56" s="818" t="s">
        <v>217</v>
      </c>
      <c r="E56" s="238"/>
      <c r="F56" s="639"/>
      <c r="G56" s="238"/>
      <c r="H56" s="833">
        <v>1500000</v>
      </c>
      <c r="I56" s="834"/>
      <c r="J56" s="524"/>
      <c r="K56" s="535"/>
      <c r="L56" s="526"/>
      <c r="M56" s="526"/>
      <c r="N56" s="537">
        <f>H56*$J56/1000000</f>
        <v>0</v>
      </c>
      <c r="O56" s="526"/>
      <c r="P56"/>
    </row>
    <row r="57" spans="1:16" ht="25.5">
      <c r="A57" s="2"/>
      <c r="B57" s="835"/>
      <c r="C57" s="754"/>
      <c r="D57" s="825" t="s">
        <v>311</v>
      </c>
      <c r="E57" s="826"/>
      <c r="F57" s="826"/>
      <c r="G57" s="826"/>
      <c r="H57" s="826"/>
      <c r="I57" s="828"/>
      <c r="J57" s="518">
        <f aca="true" t="shared" si="12" ref="J57:O57">J58+J59</f>
        <v>0</v>
      </c>
      <c r="K57" s="519">
        <f t="shared" si="12"/>
        <v>0</v>
      </c>
      <c r="L57" s="519">
        <f t="shared" si="12"/>
        <v>0</v>
      </c>
      <c r="M57" s="519">
        <f t="shared" si="12"/>
        <v>0</v>
      </c>
      <c r="N57" s="519">
        <f t="shared" si="12"/>
        <v>0</v>
      </c>
      <c r="O57" s="519">
        <f t="shared" si="12"/>
        <v>0</v>
      </c>
      <c r="P57"/>
    </row>
    <row r="58" spans="1:16" ht="12.75">
      <c r="A58" s="2"/>
      <c r="B58" s="835"/>
      <c r="C58" s="754">
        <v>1</v>
      </c>
      <c r="D58" s="812" t="s">
        <v>284</v>
      </c>
      <c r="E58" s="646" t="s">
        <v>10</v>
      </c>
      <c r="F58" s="637" t="s">
        <v>10</v>
      </c>
      <c r="G58" s="646" t="s">
        <v>10</v>
      </c>
      <c r="H58" s="671">
        <v>634000</v>
      </c>
      <c r="I58" s="830" t="s">
        <v>10</v>
      </c>
      <c r="J58" s="520"/>
      <c r="K58" s="546"/>
      <c r="L58" s="522"/>
      <c r="M58" s="522"/>
      <c r="N58" s="523">
        <f>H58*$J58/1000000</f>
        <v>0</v>
      </c>
      <c r="O58" s="522"/>
      <c r="P58"/>
    </row>
    <row r="59" spans="1:16" ht="12.75">
      <c r="A59" s="2"/>
      <c r="B59" s="835"/>
      <c r="C59" s="761">
        <v>2</v>
      </c>
      <c r="D59" s="818" t="s">
        <v>285</v>
      </c>
      <c r="E59" s="238" t="s">
        <v>10</v>
      </c>
      <c r="F59" s="639" t="s">
        <v>10</v>
      </c>
      <c r="G59" s="238" t="s">
        <v>10</v>
      </c>
      <c r="H59" s="833">
        <v>12500</v>
      </c>
      <c r="I59" s="834" t="s">
        <v>10</v>
      </c>
      <c r="J59" s="524"/>
      <c r="K59" s="547"/>
      <c r="L59" s="526"/>
      <c r="M59" s="526"/>
      <c r="N59" s="537">
        <f>H59*$J59/1000000</f>
        <v>0</v>
      </c>
      <c r="O59" s="526"/>
      <c r="P59"/>
    </row>
    <row r="60" spans="1:16" ht="25.5">
      <c r="A60" s="2"/>
      <c r="B60" s="835"/>
      <c r="C60" s="754"/>
      <c r="D60" s="836" t="s">
        <v>312</v>
      </c>
      <c r="E60" s="646"/>
      <c r="F60" s="637"/>
      <c r="G60" s="646"/>
      <c r="H60" s="671"/>
      <c r="I60" s="830"/>
      <c r="J60" s="518">
        <f aca="true" t="shared" si="13" ref="J60:O60">J61+J62</f>
        <v>0</v>
      </c>
      <c r="K60" s="519">
        <f t="shared" si="13"/>
        <v>0</v>
      </c>
      <c r="L60" s="519">
        <f t="shared" si="13"/>
        <v>0</v>
      </c>
      <c r="M60" s="519">
        <f t="shared" si="13"/>
        <v>0</v>
      </c>
      <c r="N60" s="519">
        <f t="shared" si="13"/>
        <v>0</v>
      </c>
      <c r="O60" s="519">
        <f t="shared" si="13"/>
        <v>0</v>
      </c>
      <c r="P60"/>
    </row>
    <row r="61" spans="1:16" ht="12.75">
      <c r="A61" s="2"/>
      <c r="B61" s="835"/>
      <c r="C61" s="754">
        <v>1</v>
      </c>
      <c r="D61" s="812" t="s">
        <v>286</v>
      </c>
      <c r="E61" s="646" t="s">
        <v>10</v>
      </c>
      <c r="F61" s="637" t="s">
        <v>10</v>
      </c>
      <c r="G61" s="646" t="s">
        <v>10</v>
      </c>
      <c r="H61" s="671">
        <v>7000</v>
      </c>
      <c r="I61" s="830" t="s">
        <v>10</v>
      </c>
      <c r="J61" s="520"/>
      <c r="K61" s="546"/>
      <c r="L61" s="522"/>
      <c r="M61" s="522"/>
      <c r="N61" s="523">
        <f>H61*$J61/1000000</f>
        <v>0</v>
      </c>
      <c r="O61" s="522"/>
      <c r="P61"/>
    </row>
    <row r="62" spans="1:16" ht="12.75">
      <c r="A62" s="2"/>
      <c r="B62" s="835"/>
      <c r="C62" s="761">
        <v>2</v>
      </c>
      <c r="D62" s="818" t="s">
        <v>287</v>
      </c>
      <c r="E62" s="238" t="s">
        <v>10</v>
      </c>
      <c r="F62" s="639" t="s">
        <v>10</v>
      </c>
      <c r="G62" s="238" t="s">
        <v>10</v>
      </c>
      <c r="H62" s="833">
        <v>700</v>
      </c>
      <c r="I62" s="834" t="s">
        <v>10</v>
      </c>
      <c r="J62" s="524"/>
      <c r="K62" s="547"/>
      <c r="L62" s="526"/>
      <c r="M62" s="526"/>
      <c r="N62" s="537">
        <f>H62*$J62/1000000</f>
        <v>0</v>
      </c>
      <c r="O62" s="526"/>
      <c r="P62"/>
    </row>
    <row r="63" spans="1:16" ht="12.75">
      <c r="A63" s="2"/>
      <c r="B63" s="835"/>
      <c r="C63" s="754"/>
      <c r="D63" s="837" t="s">
        <v>313</v>
      </c>
      <c r="E63" s="646"/>
      <c r="F63" s="637"/>
      <c r="G63" s="646"/>
      <c r="H63" s="671"/>
      <c r="I63" s="830"/>
      <c r="J63" s="518">
        <f aca="true" t="shared" si="14" ref="J63:O63">J64+J65</f>
        <v>0</v>
      </c>
      <c r="K63" s="519">
        <f t="shared" si="14"/>
        <v>0</v>
      </c>
      <c r="L63" s="519">
        <f t="shared" si="14"/>
        <v>0</v>
      </c>
      <c r="M63" s="519">
        <f t="shared" si="14"/>
        <v>0</v>
      </c>
      <c r="N63" s="519">
        <f t="shared" si="14"/>
        <v>0</v>
      </c>
      <c r="O63" s="519">
        <f t="shared" si="14"/>
        <v>0</v>
      </c>
      <c r="P63"/>
    </row>
    <row r="64" spans="1:16" ht="12.75">
      <c r="A64" s="2"/>
      <c r="B64" s="835"/>
      <c r="C64" s="754">
        <v>1</v>
      </c>
      <c r="D64" s="812" t="s">
        <v>301</v>
      </c>
      <c r="E64" s="646" t="s">
        <v>10</v>
      </c>
      <c r="F64" s="637" t="s">
        <v>10</v>
      </c>
      <c r="G64" s="646" t="s">
        <v>10</v>
      </c>
      <c r="H64" s="671">
        <v>9200000</v>
      </c>
      <c r="I64" s="830" t="s">
        <v>10</v>
      </c>
      <c r="J64" s="520"/>
      <c r="K64" s="546"/>
      <c r="L64" s="522"/>
      <c r="M64" s="522"/>
      <c r="N64" s="523">
        <f>H64*$J64/1000000</f>
        <v>0</v>
      </c>
      <c r="O64" s="522"/>
      <c r="P64"/>
    </row>
    <row r="65" spans="1:16" ht="12.75">
      <c r="A65" s="2"/>
      <c r="B65" s="835"/>
      <c r="C65" s="761">
        <v>2</v>
      </c>
      <c r="D65" s="818" t="s">
        <v>302</v>
      </c>
      <c r="E65" s="238" t="s">
        <v>10</v>
      </c>
      <c r="F65" s="639" t="s">
        <v>10</v>
      </c>
      <c r="G65" s="238" t="s">
        <v>10</v>
      </c>
      <c r="H65" s="833">
        <v>4500</v>
      </c>
      <c r="I65" s="834" t="s">
        <v>10</v>
      </c>
      <c r="J65" s="524"/>
      <c r="K65" s="547"/>
      <c r="L65" s="526"/>
      <c r="M65" s="526"/>
      <c r="N65" s="537">
        <f>H65*$J65/1000000</f>
        <v>0</v>
      </c>
      <c r="O65" s="526"/>
      <c r="P65"/>
    </row>
    <row r="66" spans="1:16" ht="12.75">
      <c r="A66" s="2"/>
      <c r="B66" s="835"/>
      <c r="C66" s="754"/>
      <c r="D66" s="837" t="s">
        <v>303</v>
      </c>
      <c r="E66" s="646"/>
      <c r="F66" s="637"/>
      <c r="G66" s="646"/>
      <c r="H66" s="671"/>
      <c r="I66" s="830"/>
      <c r="J66" s="518">
        <f aca="true" t="shared" si="15" ref="J66:O66">J67+J68+J69</f>
        <v>0</v>
      </c>
      <c r="K66" s="519">
        <f t="shared" si="15"/>
        <v>0</v>
      </c>
      <c r="L66" s="519">
        <f t="shared" si="15"/>
        <v>0</v>
      </c>
      <c r="M66" s="519">
        <f t="shared" si="15"/>
        <v>0</v>
      </c>
      <c r="N66" s="519">
        <f t="shared" si="15"/>
        <v>0</v>
      </c>
      <c r="O66" s="519">
        <f t="shared" si="15"/>
        <v>0</v>
      </c>
      <c r="P66"/>
    </row>
    <row r="67" spans="1:16" ht="12.75">
      <c r="A67" s="2"/>
      <c r="B67" s="835"/>
      <c r="C67" s="754">
        <v>1</v>
      </c>
      <c r="D67" s="755" t="s">
        <v>294</v>
      </c>
      <c r="E67" s="646" t="s">
        <v>10</v>
      </c>
      <c r="F67" s="637" t="s">
        <v>10</v>
      </c>
      <c r="G67" s="646" t="s">
        <v>10</v>
      </c>
      <c r="H67" s="671">
        <v>5600</v>
      </c>
      <c r="I67" s="830" t="s">
        <v>10</v>
      </c>
      <c r="J67" s="520"/>
      <c r="K67" s="546"/>
      <c r="L67" s="522"/>
      <c r="M67" s="522"/>
      <c r="N67" s="523">
        <f>H67*$J67/1000000</f>
        <v>0</v>
      </c>
      <c r="O67" s="522"/>
      <c r="P67"/>
    </row>
    <row r="68" spans="1:16" ht="12.75">
      <c r="A68" s="2"/>
      <c r="B68" s="835"/>
      <c r="C68" s="754">
        <v>2</v>
      </c>
      <c r="D68" s="755" t="s">
        <v>295</v>
      </c>
      <c r="E68" s="646" t="s">
        <v>10</v>
      </c>
      <c r="F68" s="637" t="s">
        <v>10</v>
      </c>
      <c r="G68" s="646" t="s">
        <v>10</v>
      </c>
      <c r="H68" s="671">
        <v>2600</v>
      </c>
      <c r="I68" s="830" t="s">
        <v>10</v>
      </c>
      <c r="J68" s="520"/>
      <c r="K68" s="546"/>
      <c r="L68" s="522"/>
      <c r="M68" s="522"/>
      <c r="N68" s="523">
        <f>H68*$J68/1000000</f>
        <v>0</v>
      </c>
      <c r="O68" s="522"/>
      <c r="P68"/>
    </row>
    <row r="69" spans="1:16" ht="12.75">
      <c r="A69" s="2"/>
      <c r="B69" s="835"/>
      <c r="C69" s="761">
        <v>3</v>
      </c>
      <c r="D69" s="762" t="s">
        <v>296</v>
      </c>
      <c r="E69" s="238" t="s">
        <v>10</v>
      </c>
      <c r="F69" s="639" t="s">
        <v>10</v>
      </c>
      <c r="G69" s="238" t="s">
        <v>10</v>
      </c>
      <c r="H69" s="833">
        <v>260</v>
      </c>
      <c r="I69" s="834" t="s">
        <v>10</v>
      </c>
      <c r="J69" s="524"/>
      <c r="K69" s="547"/>
      <c r="L69" s="526"/>
      <c r="M69" s="526"/>
      <c r="N69" s="537">
        <f>H69*$J69/1000000</f>
        <v>0</v>
      </c>
      <c r="O69" s="526"/>
      <c r="P69"/>
    </row>
    <row r="70" spans="1:16" ht="12.75">
      <c r="A70" s="2"/>
      <c r="B70" s="835"/>
      <c r="C70" s="754"/>
      <c r="D70" s="836" t="s">
        <v>314</v>
      </c>
      <c r="E70" s="646"/>
      <c r="F70" s="637"/>
      <c r="G70" s="646"/>
      <c r="H70" s="671"/>
      <c r="I70" s="830"/>
      <c r="J70" s="518">
        <f aca="true" t="shared" si="16" ref="J70:O70">J71+J72+J73</f>
        <v>0</v>
      </c>
      <c r="K70" s="519">
        <f t="shared" si="16"/>
        <v>0</v>
      </c>
      <c r="L70" s="519">
        <f t="shared" si="16"/>
        <v>0</v>
      </c>
      <c r="M70" s="519">
        <f t="shared" si="16"/>
        <v>0</v>
      </c>
      <c r="N70" s="519">
        <f t="shared" si="16"/>
        <v>0</v>
      </c>
      <c r="O70" s="519">
        <f t="shared" si="16"/>
        <v>0</v>
      </c>
      <c r="P70"/>
    </row>
    <row r="71" spans="1:16" ht="12.75">
      <c r="A71" s="2"/>
      <c r="B71" s="835"/>
      <c r="C71" s="754">
        <v>1</v>
      </c>
      <c r="D71" s="755" t="s">
        <v>294</v>
      </c>
      <c r="E71" s="646" t="s">
        <v>10</v>
      </c>
      <c r="F71" s="637" t="s">
        <v>10</v>
      </c>
      <c r="G71" s="646" t="s">
        <v>10</v>
      </c>
      <c r="H71" s="671">
        <v>5688</v>
      </c>
      <c r="I71" s="830" t="s">
        <v>10</v>
      </c>
      <c r="J71" s="520"/>
      <c r="K71" s="546"/>
      <c r="L71" s="522"/>
      <c r="M71" s="522"/>
      <c r="N71" s="523">
        <f>H71*$J71/1000000</f>
        <v>0</v>
      </c>
      <c r="O71" s="522"/>
      <c r="P71"/>
    </row>
    <row r="72" spans="1:16" ht="12.75">
      <c r="A72" s="2"/>
      <c r="B72" s="835"/>
      <c r="C72" s="754">
        <v>2</v>
      </c>
      <c r="D72" s="755" t="s">
        <v>295</v>
      </c>
      <c r="E72" s="646" t="s">
        <v>10</v>
      </c>
      <c r="F72" s="637" t="s">
        <v>10</v>
      </c>
      <c r="G72" s="646" t="s">
        <v>10</v>
      </c>
      <c r="H72" s="671">
        <v>170</v>
      </c>
      <c r="I72" s="830" t="s">
        <v>10</v>
      </c>
      <c r="J72" s="520"/>
      <c r="K72" s="546"/>
      <c r="L72" s="522"/>
      <c r="M72" s="522"/>
      <c r="N72" s="523">
        <f>H72*$J72/1000000</f>
        <v>0</v>
      </c>
      <c r="O72" s="522"/>
      <c r="P72"/>
    </row>
    <row r="73" spans="1:16" ht="12.75">
      <c r="A73" s="2"/>
      <c r="B73" s="835"/>
      <c r="C73" s="761">
        <v>3</v>
      </c>
      <c r="D73" s="762" t="s">
        <v>296</v>
      </c>
      <c r="E73" s="238" t="s">
        <v>10</v>
      </c>
      <c r="F73" s="639" t="s">
        <v>10</v>
      </c>
      <c r="G73" s="238" t="s">
        <v>10</v>
      </c>
      <c r="H73" s="762">
        <v>0.1</v>
      </c>
      <c r="I73" s="834" t="s">
        <v>10</v>
      </c>
      <c r="J73" s="524"/>
      <c r="K73" s="547"/>
      <c r="L73" s="526"/>
      <c r="M73" s="526"/>
      <c r="N73" s="537">
        <f>H73*$J73/1000000</f>
        <v>0</v>
      </c>
      <c r="O73" s="526"/>
      <c r="P73"/>
    </row>
    <row r="74" spans="1:16" ht="12.75">
      <c r="A74" s="2"/>
      <c r="B74" s="835"/>
      <c r="C74" s="754"/>
      <c r="D74" s="825" t="s">
        <v>315</v>
      </c>
      <c r="E74" s="646"/>
      <c r="F74" s="637"/>
      <c r="G74" s="646"/>
      <c r="H74" s="671"/>
      <c r="I74" s="830"/>
      <c r="J74" s="518">
        <f aca="true" t="shared" si="17" ref="J74:O74">J75+J76+J77</f>
        <v>0</v>
      </c>
      <c r="K74" s="519">
        <f t="shared" si="17"/>
        <v>0</v>
      </c>
      <c r="L74" s="519">
        <f t="shared" si="17"/>
        <v>0</v>
      </c>
      <c r="M74" s="519">
        <f t="shared" si="17"/>
        <v>0</v>
      </c>
      <c r="N74" s="519">
        <f t="shared" si="17"/>
        <v>0</v>
      </c>
      <c r="O74" s="519">
        <f t="shared" si="17"/>
        <v>0</v>
      </c>
      <c r="P74"/>
    </row>
    <row r="75" spans="1:16" ht="12.75">
      <c r="A75" s="2"/>
      <c r="B75" s="835"/>
      <c r="C75" s="754">
        <v>1</v>
      </c>
      <c r="D75" s="755" t="s">
        <v>294</v>
      </c>
      <c r="E75" s="646" t="s">
        <v>10</v>
      </c>
      <c r="F75" s="637" t="s">
        <v>10</v>
      </c>
      <c r="G75" s="646" t="s">
        <v>10</v>
      </c>
      <c r="H75" s="671" t="s">
        <v>10</v>
      </c>
      <c r="I75" s="830" t="s">
        <v>10</v>
      </c>
      <c r="J75" s="520"/>
      <c r="K75" s="546"/>
      <c r="L75" s="522"/>
      <c r="M75" s="522"/>
      <c r="N75" s="523"/>
      <c r="O75" s="522"/>
      <c r="P75"/>
    </row>
    <row r="76" spans="1:16" ht="12.75">
      <c r="A76" s="2"/>
      <c r="B76" s="835"/>
      <c r="C76" s="754">
        <v>2</v>
      </c>
      <c r="D76" s="755" t="s">
        <v>295</v>
      </c>
      <c r="E76" s="646" t="s">
        <v>10</v>
      </c>
      <c r="F76" s="637" t="s">
        <v>10</v>
      </c>
      <c r="G76" s="646" t="s">
        <v>10</v>
      </c>
      <c r="H76" s="671">
        <v>500</v>
      </c>
      <c r="I76" s="830" t="s">
        <v>10</v>
      </c>
      <c r="J76" s="520"/>
      <c r="K76" s="546"/>
      <c r="L76" s="522"/>
      <c r="M76" s="522"/>
      <c r="N76" s="523">
        <f>H76*$J76/1000000</f>
        <v>0</v>
      </c>
      <c r="O76" s="522"/>
      <c r="P76"/>
    </row>
    <row r="77" spans="1:16" ht="12.75">
      <c r="A77" s="2"/>
      <c r="B77" s="835"/>
      <c r="C77" s="761">
        <v>3</v>
      </c>
      <c r="D77" s="762" t="s">
        <v>296</v>
      </c>
      <c r="E77" s="238" t="s">
        <v>10</v>
      </c>
      <c r="F77" s="639" t="s">
        <v>10</v>
      </c>
      <c r="G77" s="238" t="s">
        <v>10</v>
      </c>
      <c r="H77" s="833">
        <v>140</v>
      </c>
      <c r="I77" s="834" t="s">
        <v>10</v>
      </c>
      <c r="J77" s="524"/>
      <c r="K77" s="547"/>
      <c r="L77" s="526"/>
      <c r="M77" s="526"/>
      <c r="N77" s="537">
        <f>H77*$J77/1000000</f>
        <v>0</v>
      </c>
      <c r="O77" s="526"/>
      <c r="P77"/>
    </row>
    <row r="78" spans="1:16" ht="12.75">
      <c r="A78" s="2"/>
      <c r="B78" s="835"/>
      <c r="C78" s="754"/>
      <c r="D78" s="838" t="s">
        <v>326</v>
      </c>
      <c r="E78" s="646"/>
      <c r="F78" s="637"/>
      <c r="G78" s="646"/>
      <c r="H78" s="671"/>
      <c r="I78" s="830"/>
      <c r="J78" s="518">
        <f aca="true" t="shared" si="18" ref="J78:O78">J79+J80+J81+J82</f>
        <v>0</v>
      </c>
      <c r="K78" s="519">
        <f t="shared" si="18"/>
        <v>0</v>
      </c>
      <c r="L78" s="519">
        <f t="shared" si="18"/>
        <v>0</v>
      </c>
      <c r="M78" s="519">
        <f t="shared" si="18"/>
        <v>0</v>
      </c>
      <c r="N78" s="519">
        <f t="shared" si="18"/>
        <v>0</v>
      </c>
      <c r="O78" s="519">
        <f t="shared" si="18"/>
        <v>0</v>
      </c>
      <c r="P78"/>
    </row>
    <row r="79" spans="1:16" ht="12.75">
      <c r="A79" s="2"/>
      <c r="B79" s="835"/>
      <c r="C79" s="754">
        <v>1</v>
      </c>
      <c r="D79" s="812" t="s">
        <v>316</v>
      </c>
      <c r="E79" s="646" t="s">
        <v>10</v>
      </c>
      <c r="F79" s="646" t="s">
        <v>10</v>
      </c>
      <c r="G79" s="646" t="s">
        <v>10</v>
      </c>
      <c r="H79" s="671">
        <v>400000</v>
      </c>
      <c r="I79" s="830" t="s">
        <v>10</v>
      </c>
      <c r="J79" s="520"/>
      <c r="K79" s="546"/>
      <c r="L79" s="522"/>
      <c r="M79" s="522"/>
      <c r="N79" s="523">
        <f>H79*$J79/1000000</f>
        <v>0</v>
      </c>
      <c r="O79" s="522"/>
      <c r="P79"/>
    </row>
    <row r="80" spans="1:16" ht="12.75">
      <c r="A80" s="2"/>
      <c r="B80" s="835"/>
      <c r="C80" s="754">
        <v>2</v>
      </c>
      <c r="D80" s="812" t="s">
        <v>317</v>
      </c>
      <c r="E80" s="646" t="s">
        <v>10</v>
      </c>
      <c r="F80" s="646" t="s">
        <v>10</v>
      </c>
      <c r="G80" s="646" t="s">
        <v>10</v>
      </c>
      <c r="H80" s="671">
        <v>1500000</v>
      </c>
      <c r="I80" s="830" t="s">
        <v>10</v>
      </c>
      <c r="J80" s="520"/>
      <c r="K80" s="546"/>
      <c r="L80" s="522"/>
      <c r="M80" s="522"/>
      <c r="N80" s="523">
        <f>H80*$J80/1000000</f>
        <v>0</v>
      </c>
      <c r="O80" s="522"/>
      <c r="P80"/>
    </row>
    <row r="81" spans="1:16" ht="12.75">
      <c r="A81" s="2"/>
      <c r="B81" s="835"/>
      <c r="C81" s="754">
        <v>3</v>
      </c>
      <c r="D81" s="812" t="s">
        <v>318</v>
      </c>
      <c r="E81" s="646" t="s">
        <v>10</v>
      </c>
      <c r="F81" s="646" t="s">
        <v>10</v>
      </c>
      <c r="G81" s="646" t="s">
        <v>10</v>
      </c>
      <c r="H81" s="671">
        <v>26000</v>
      </c>
      <c r="I81" s="830" t="s">
        <v>10</v>
      </c>
      <c r="J81" s="520"/>
      <c r="K81" s="546"/>
      <c r="L81" s="522"/>
      <c r="M81" s="522"/>
      <c r="N81" s="523">
        <f>H81*$J81/1000000</f>
        <v>0</v>
      </c>
      <c r="O81" s="522"/>
      <c r="P81"/>
    </row>
    <row r="82" spans="1:16" ht="12.75">
      <c r="A82" s="2"/>
      <c r="B82" s="835"/>
      <c r="C82" s="761">
        <v>4</v>
      </c>
      <c r="D82" s="818" t="s">
        <v>319</v>
      </c>
      <c r="E82" s="238" t="s">
        <v>10</v>
      </c>
      <c r="F82" s="238" t="s">
        <v>10</v>
      </c>
      <c r="G82" s="238" t="s">
        <v>10</v>
      </c>
      <c r="H82" s="833">
        <v>150</v>
      </c>
      <c r="I82" s="834" t="s">
        <v>10</v>
      </c>
      <c r="J82" s="524"/>
      <c r="K82" s="547"/>
      <c r="L82" s="526"/>
      <c r="M82" s="526"/>
      <c r="N82" s="537">
        <f>H82*$J82/1000000</f>
        <v>0</v>
      </c>
      <c r="O82" s="526"/>
      <c r="P82"/>
    </row>
    <row r="83" spans="1:16" ht="12.75">
      <c r="A83" s="2"/>
      <c r="B83" s="835"/>
      <c r="C83" s="754"/>
      <c r="D83" s="825" t="s">
        <v>320</v>
      </c>
      <c r="E83" s="646"/>
      <c r="F83" s="637"/>
      <c r="G83" s="646"/>
      <c r="H83" s="671"/>
      <c r="I83" s="830"/>
      <c r="J83" s="518">
        <f aca="true" t="shared" si="19" ref="J83:O83">J84+J85</f>
        <v>0</v>
      </c>
      <c r="K83" s="519">
        <f t="shared" si="19"/>
        <v>0</v>
      </c>
      <c r="L83" s="519">
        <f t="shared" si="19"/>
        <v>0</v>
      </c>
      <c r="M83" s="519">
        <f t="shared" si="19"/>
        <v>0</v>
      </c>
      <c r="N83" s="519">
        <f t="shared" si="19"/>
        <v>0</v>
      </c>
      <c r="O83" s="519">
        <f t="shared" si="19"/>
        <v>0</v>
      </c>
      <c r="P83"/>
    </row>
    <row r="84" spans="1:16" ht="12.75">
      <c r="A84" s="2"/>
      <c r="B84" s="835"/>
      <c r="C84" s="754">
        <v>1</v>
      </c>
      <c r="D84" s="812" t="s">
        <v>321</v>
      </c>
      <c r="E84" s="646" t="s">
        <v>10</v>
      </c>
      <c r="F84" s="646" t="s">
        <v>10</v>
      </c>
      <c r="G84" s="646" t="s">
        <v>10</v>
      </c>
      <c r="H84" s="671">
        <v>70</v>
      </c>
      <c r="I84" s="830" t="s">
        <v>10</v>
      </c>
      <c r="J84" s="520"/>
      <c r="K84" s="546"/>
      <c r="L84" s="522"/>
      <c r="M84" s="522"/>
      <c r="N84" s="523">
        <f>H84*$J84/1000000</f>
        <v>0</v>
      </c>
      <c r="O84" s="522"/>
      <c r="P84"/>
    </row>
    <row r="85" spans="1:16" ht="12.75">
      <c r="A85" s="2"/>
      <c r="B85" s="835"/>
      <c r="C85" s="761">
        <v>2</v>
      </c>
      <c r="D85" s="818" t="s">
        <v>322</v>
      </c>
      <c r="E85" s="238" t="s">
        <v>10</v>
      </c>
      <c r="F85" s="238" t="s">
        <v>10</v>
      </c>
      <c r="G85" s="238" t="s">
        <v>10</v>
      </c>
      <c r="H85" s="833">
        <v>1400</v>
      </c>
      <c r="I85" s="834" t="s">
        <v>10</v>
      </c>
      <c r="J85" s="524"/>
      <c r="K85" s="547"/>
      <c r="L85" s="526"/>
      <c r="M85" s="526"/>
      <c r="N85" s="537">
        <f>H85*$J85/1000000</f>
        <v>0</v>
      </c>
      <c r="O85" s="526"/>
      <c r="P85"/>
    </row>
    <row r="86" spans="1:16" ht="12.75">
      <c r="A86" s="2"/>
      <c r="B86" s="835"/>
      <c r="C86" s="754"/>
      <c r="D86" s="825" t="s">
        <v>323</v>
      </c>
      <c r="E86" s="646"/>
      <c r="F86" s="637"/>
      <c r="G86" s="646"/>
      <c r="H86" s="671"/>
      <c r="I86" s="830"/>
      <c r="J86" s="518">
        <f aca="true" t="shared" si="20" ref="J86:O86">J87+J88+J89</f>
        <v>0</v>
      </c>
      <c r="K86" s="519">
        <f t="shared" si="20"/>
        <v>0</v>
      </c>
      <c r="L86" s="519">
        <f t="shared" si="20"/>
        <v>0</v>
      </c>
      <c r="M86" s="519">
        <f t="shared" si="20"/>
        <v>0</v>
      </c>
      <c r="N86" s="519">
        <f t="shared" si="20"/>
        <v>0</v>
      </c>
      <c r="O86" s="519">
        <f t="shared" si="20"/>
        <v>0</v>
      </c>
      <c r="P86"/>
    </row>
    <row r="87" spans="1:16" ht="12.75">
      <c r="A87" s="2"/>
      <c r="B87" s="835"/>
      <c r="C87" s="754">
        <v>1</v>
      </c>
      <c r="D87" s="812" t="s">
        <v>324</v>
      </c>
      <c r="E87" s="646" t="s">
        <v>10</v>
      </c>
      <c r="F87" s="637" t="s">
        <v>10</v>
      </c>
      <c r="G87" s="646" t="s">
        <v>10</v>
      </c>
      <c r="H87" s="671">
        <v>35000</v>
      </c>
      <c r="I87" s="830" t="s">
        <v>10</v>
      </c>
      <c r="J87" s="520"/>
      <c r="K87" s="546"/>
      <c r="L87" s="522"/>
      <c r="M87" s="522"/>
      <c r="N87" s="523">
        <f>H87*$J87/1000000</f>
        <v>0</v>
      </c>
      <c r="O87" s="522"/>
      <c r="P87"/>
    </row>
    <row r="88" spans="1:16" ht="12.75">
      <c r="A88" s="2"/>
      <c r="B88" s="835"/>
      <c r="C88" s="754">
        <v>2</v>
      </c>
      <c r="D88" s="812" t="s">
        <v>325</v>
      </c>
      <c r="E88" s="646" t="s">
        <v>10</v>
      </c>
      <c r="F88" s="637" t="s">
        <v>10</v>
      </c>
      <c r="G88" s="646" t="s">
        <v>10</v>
      </c>
      <c r="H88" s="671">
        <v>100</v>
      </c>
      <c r="I88" s="830" t="s">
        <v>10</v>
      </c>
      <c r="J88" s="520"/>
      <c r="K88" s="546"/>
      <c r="L88" s="522"/>
      <c r="M88" s="522"/>
      <c r="N88" s="523">
        <f>H88*$J88/1000000</f>
        <v>0</v>
      </c>
      <c r="O88" s="522"/>
      <c r="P88"/>
    </row>
    <row r="89" spans="1:16" ht="12.75">
      <c r="A89" s="2"/>
      <c r="B89" s="835"/>
      <c r="C89" s="761">
        <v>3</v>
      </c>
      <c r="D89" s="818" t="s">
        <v>327</v>
      </c>
      <c r="E89" s="238" t="s">
        <v>10</v>
      </c>
      <c r="F89" s="639" t="s">
        <v>10</v>
      </c>
      <c r="G89" s="238" t="s">
        <v>10</v>
      </c>
      <c r="H89" s="833">
        <v>12000</v>
      </c>
      <c r="I89" s="834" t="s">
        <v>10</v>
      </c>
      <c r="J89" s="524"/>
      <c r="K89" s="547"/>
      <c r="L89" s="526"/>
      <c r="M89" s="526"/>
      <c r="N89" s="537">
        <f>H89*$J89/1000000</f>
        <v>0</v>
      </c>
      <c r="O89" s="526"/>
      <c r="P89"/>
    </row>
    <row r="90" spans="1:16" ht="12.75">
      <c r="A90" s="2"/>
      <c r="B90" s="835"/>
      <c r="C90" s="754"/>
      <c r="D90" s="825" t="s">
        <v>328</v>
      </c>
      <c r="E90" s="646"/>
      <c r="F90" s="637"/>
      <c r="G90" s="646"/>
      <c r="H90" s="671"/>
      <c r="I90" s="830"/>
      <c r="J90" s="518">
        <f aca="true" t="shared" si="21" ref="J90:O90">J91+J92+J93</f>
        <v>0</v>
      </c>
      <c r="K90" s="519">
        <f t="shared" si="21"/>
        <v>0</v>
      </c>
      <c r="L90" s="519">
        <f t="shared" si="21"/>
        <v>0</v>
      </c>
      <c r="M90" s="519">
        <f t="shared" si="21"/>
        <v>0</v>
      </c>
      <c r="N90" s="519">
        <f t="shared" si="21"/>
        <v>0</v>
      </c>
      <c r="O90" s="519">
        <f t="shared" si="21"/>
        <v>0</v>
      </c>
      <c r="P90"/>
    </row>
    <row r="91" spans="1:16" ht="12.75">
      <c r="A91" s="2"/>
      <c r="B91" s="835"/>
      <c r="C91" s="754">
        <v>1</v>
      </c>
      <c r="D91" s="755" t="s">
        <v>294</v>
      </c>
      <c r="E91" s="646" t="s">
        <v>10</v>
      </c>
      <c r="F91" s="637" t="s">
        <v>10</v>
      </c>
      <c r="G91" s="646" t="s">
        <v>10</v>
      </c>
      <c r="H91" s="671">
        <v>1700</v>
      </c>
      <c r="I91" s="830">
        <v>82000</v>
      </c>
      <c r="J91" s="520"/>
      <c r="K91" s="546"/>
      <c r="L91" s="522"/>
      <c r="M91" s="522"/>
      <c r="N91" s="523">
        <f>H91*$J91/1000000</f>
        <v>0</v>
      </c>
      <c r="O91" s="523">
        <f>I91*$J91/1000000</f>
        <v>0</v>
      </c>
      <c r="P91"/>
    </row>
    <row r="92" spans="1:16" ht="12.75">
      <c r="A92" s="2"/>
      <c r="B92" s="835"/>
      <c r="C92" s="754">
        <v>2</v>
      </c>
      <c r="D92" s="755" t="s">
        <v>295</v>
      </c>
      <c r="E92" s="646" t="s">
        <v>10</v>
      </c>
      <c r="F92" s="637" t="s">
        <v>10</v>
      </c>
      <c r="G92" s="646" t="s">
        <v>10</v>
      </c>
      <c r="H92" s="671">
        <v>60</v>
      </c>
      <c r="I92" s="830" t="s">
        <v>10</v>
      </c>
      <c r="J92" s="520"/>
      <c r="K92" s="546"/>
      <c r="L92" s="522"/>
      <c r="M92" s="522"/>
      <c r="N92" s="523">
        <f>H92*$J92/1000000</f>
        <v>0</v>
      </c>
      <c r="O92" s="522"/>
      <c r="P92"/>
    </row>
    <row r="93" spans="1:16" ht="13.5" thickBot="1">
      <c r="A93" s="2"/>
      <c r="B93" s="839"/>
      <c r="C93" s="761">
        <v>3</v>
      </c>
      <c r="D93" s="762" t="s">
        <v>296</v>
      </c>
      <c r="E93" s="238" t="s">
        <v>10</v>
      </c>
      <c r="F93" s="639" t="s">
        <v>10</v>
      </c>
      <c r="G93" s="238" t="s">
        <v>10</v>
      </c>
      <c r="H93" s="833">
        <v>3</v>
      </c>
      <c r="I93" s="834" t="s">
        <v>10</v>
      </c>
      <c r="J93" s="524"/>
      <c r="K93" s="547"/>
      <c r="L93" s="526"/>
      <c r="M93" s="526"/>
      <c r="N93" s="537">
        <f>H93*$J93/1000000</f>
        <v>0</v>
      </c>
      <c r="O93" s="526"/>
      <c r="P93"/>
    </row>
    <row r="94" spans="1:16" ht="12.75">
      <c r="A94" s="2"/>
      <c r="B94" s="739" t="s">
        <v>5</v>
      </c>
      <c r="C94" s="840"/>
      <c r="D94" s="800" t="s">
        <v>339</v>
      </c>
      <c r="E94" s="663"/>
      <c r="F94" s="646"/>
      <c r="G94" s="841"/>
      <c r="H94" s="671"/>
      <c r="I94" s="830"/>
      <c r="J94" s="533"/>
      <c r="K94" s="517">
        <f>K95+K98</f>
        <v>0</v>
      </c>
      <c r="L94" s="517">
        <f>L95+L98</f>
        <v>0</v>
      </c>
      <c r="M94" s="517">
        <f>M95+M98</f>
        <v>0</v>
      </c>
      <c r="N94" s="517">
        <f>N95+N98</f>
        <v>0</v>
      </c>
      <c r="O94" s="517">
        <f>O95+O98</f>
        <v>0</v>
      </c>
      <c r="P94"/>
    </row>
    <row r="95" spans="1:16" ht="12.75">
      <c r="A95" s="548"/>
      <c r="B95" s="739"/>
      <c r="C95" s="842"/>
      <c r="D95" s="843" t="s">
        <v>329</v>
      </c>
      <c r="E95" s="663"/>
      <c r="F95" s="646"/>
      <c r="G95" s="841"/>
      <c r="H95" s="671"/>
      <c r="I95" s="830"/>
      <c r="J95" s="518">
        <f aca="true" t="shared" si="22" ref="J95:O95">J96+J97</f>
        <v>0</v>
      </c>
      <c r="K95" s="519">
        <f t="shared" si="22"/>
        <v>0</v>
      </c>
      <c r="L95" s="519">
        <f t="shared" si="22"/>
        <v>0</v>
      </c>
      <c r="M95" s="519">
        <f t="shared" si="22"/>
        <v>0</v>
      </c>
      <c r="N95" s="519">
        <f t="shared" si="22"/>
        <v>0</v>
      </c>
      <c r="O95" s="519">
        <f t="shared" si="22"/>
        <v>0</v>
      </c>
      <c r="P95" s="505"/>
    </row>
    <row r="96" spans="1:16" ht="12.75">
      <c r="A96" s="548"/>
      <c r="B96" s="739"/>
      <c r="C96" s="754">
        <v>1</v>
      </c>
      <c r="D96" s="755" t="s">
        <v>294</v>
      </c>
      <c r="E96" s="663" t="s">
        <v>10</v>
      </c>
      <c r="F96" s="646">
        <v>0.2</v>
      </c>
      <c r="G96" s="841" t="s">
        <v>10</v>
      </c>
      <c r="H96" s="671">
        <v>0</v>
      </c>
      <c r="I96" s="830">
        <v>42</v>
      </c>
      <c r="J96" s="533"/>
      <c r="K96" s="546"/>
      <c r="L96" s="523">
        <f>F96*$J96/1000000</f>
        <v>0</v>
      </c>
      <c r="M96" s="549"/>
      <c r="N96" s="523">
        <f>H96*$J96/1000000</f>
        <v>0</v>
      </c>
      <c r="O96" s="523">
        <f>I96*$J96/1000000</f>
        <v>0</v>
      </c>
      <c r="P96" s="505"/>
    </row>
    <row r="97" spans="1:16" ht="12.75">
      <c r="A97" s="548"/>
      <c r="B97" s="739"/>
      <c r="C97" s="761">
        <v>2</v>
      </c>
      <c r="D97" s="818" t="s">
        <v>295</v>
      </c>
      <c r="E97" s="643" t="s">
        <v>10</v>
      </c>
      <c r="F97" s="238">
        <v>0.001</v>
      </c>
      <c r="G97" s="819" t="s">
        <v>10</v>
      </c>
      <c r="H97" s="833">
        <v>0</v>
      </c>
      <c r="I97" s="844">
        <v>8</v>
      </c>
      <c r="J97" s="534"/>
      <c r="K97" s="547"/>
      <c r="L97" s="537">
        <f>F97*$J97/1000000</f>
        <v>0</v>
      </c>
      <c r="M97" s="550"/>
      <c r="N97" s="537">
        <f>H97*$J97/1000000</f>
        <v>0</v>
      </c>
      <c r="O97" s="537">
        <f>I97*$J97/1000000</f>
        <v>0</v>
      </c>
      <c r="P97" s="505"/>
    </row>
    <row r="98" spans="1:16" ht="25.5">
      <c r="A98" s="548"/>
      <c r="B98" s="739"/>
      <c r="C98" s="842"/>
      <c r="D98" s="803" t="s">
        <v>330</v>
      </c>
      <c r="E98" s="663"/>
      <c r="F98" s="646"/>
      <c r="G98" s="841"/>
      <c r="H98" s="671"/>
      <c r="I98" s="830"/>
      <c r="J98" s="533">
        <f aca="true" t="shared" si="23" ref="J98:O98">J99</f>
        <v>0</v>
      </c>
      <c r="K98" s="519">
        <f t="shared" si="23"/>
        <v>0</v>
      </c>
      <c r="L98" s="519">
        <f t="shared" si="23"/>
        <v>0</v>
      </c>
      <c r="M98" s="519">
        <f t="shared" si="23"/>
        <v>0</v>
      </c>
      <c r="N98" s="519">
        <f t="shared" si="23"/>
        <v>0</v>
      </c>
      <c r="O98" s="519">
        <f t="shared" si="23"/>
        <v>0</v>
      </c>
      <c r="P98" s="551" t="s">
        <v>344</v>
      </c>
    </row>
    <row r="99" spans="1:16" ht="13.5" thickBot="1">
      <c r="A99" s="548"/>
      <c r="B99" s="810"/>
      <c r="C99" s="817">
        <v>1</v>
      </c>
      <c r="D99" s="762" t="s">
        <v>330</v>
      </c>
      <c r="E99" s="643">
        <v>0.00035</v>
      </c>
      <c r="F99" s="238">
        <v>0.5</v>
      </c>
      <c r="G99" s="819" t="s">
        <v>10</v>
      </c>
      <c r="H99" s="833" t="s">
        <v>10</v>
      </c>
      <c r="I99" s="844" t="s">
        <v>10</v>
      </c>
      <c r="J99" s="534"/>
      <c r="K99" s="537">
        <f>E99*$J99/1000000</f>
        <v>0</v>
      </c>
      <c r="L99" s="537">
        <f>F99*$P99/1000000000000</f>
        <v>0</v>
      </c>
      <c r="M99" s="550"/>
      <c r="N99" s="537"/>
      <c r="O99" s="535"/>
      <c r="P99" s="552"/>
    </row>
    <row r="100" spans="1:16" ht="12.75">
      <c r="A100" s="2"/>
      <c r="B100" s="739" t="s">
        <v>6</v>
      </c>
      <c r="C100" s="814"/>
      <c r="D100" s="821" t="s">
        <v>331</v>
      </c>
      <c r="E100" s="826"/>
      <c r="F100" s="826"/>
      <c r="G100" s="826"/>
      <c r="H100" s="826"/>
      <c r="I100" s="828"/>
      <c r="J100" s="533"/>
      <c r="K100" s="517">
        <f>K101+K102</f>
        <v>0</v>
      </c>
      <c r="L100" s="517">
        <f>L101+L102</f>
        <v>0</v>
      </c>
      <c r="M100" s="517">
        <f>M101+M102</f>
        <v>0</v>
      </c>
      <c r="N100" s="517">
        <f>N101+N102</f>
        <v>0</v>
      </c>
      <c r="O100" s="517">
        <f>O101+O102</f>
        <v>0</v>
      </c>
      <c r="P100"/>
    </row>
    <row r="101" spans="1:16" ht="12.75">
      <c r="A101" s="2"/>
      <c r="B101" s="739"/>
      <c r="C101" s="761">
        <v>1</v>
      </c>
      <c r="D101" s="845" t="s">
        <v>332</v>
      </c>
      <c r="E101" s="238">
        <v>0.25</v>
      </c>
      <c r="F101" s="639" t="s">
        <v>12</v>
      </c>
      <c r="G101" s="238" t="s">
        <v>12</v>
      </c>
      <c r="H101" s="238" t="s">
        <v>12</v>
      </c>
      <c r="I101" s="834" t="s">
        <v>10</v>
      </c>
      <c r="J101" s="534"/>
      <c r="K101" s="553">
        <f>E101*$J101/1000000</f>
        <v>0</v>
      </c>
      <c r="L101" s="537"/>
      <c r="M101" s="537"/>
      <c r="N101" s="537"/>
      <c r="O101" s="537"/>
      <c r="P101"/>
    </row>
    <row r="102" spans="1:16" ht="25.5">
      <c r="A102" s="2"/>
      <c r="B102" s="739"/>
      <c r="C102" s="754"/>
      <c r="D102" s="825" t="s">
        <v>333</v>
      </c>
      <c r="E102" s="646"/>
      <c r="F102" s="637"/>
      <c r="G102" s="646"/>
      <c r="H102" s="846"/>
      <c r="I102" s="830"/>
      <c r="J102" s="518">
        <f aca="true" t="shared" si="24" ref="J102:O102">J103+J104+J105</f>
        <v>0</v>
      </c>
      <c r="K102" s="519">
        <f t="shared" si="24"/>
        <v>0</v>
      </c>
      <c r="L102" s="519">
        <f t="shared" si="24"/>
        <v>0</v>
      </c>
      <c r="M102" s="519">
        <f t="shared" si="24"/>
        <v>0</v>
      </c>
      <c r="N102" s="519">
        <f t="shared" si="24"/>
        <v>0</v>
      </c>
      <c r="O102" s="519">
        <f t="shared" si="24"/>
        <v>0</v>
      </c>
      <c r="P102" s="551" t="s">
        <v>345</v>
      </c>
    </row>
    <row r="103" spans="1:16" ht="12.75">
      <c r="A103" s="2"/>
      <c r="B103" s="739"/>
      <c r="C103" s="754">
        <v>1</v>
      </c>
      <c r="D103" s="812" t="s">
        <v>334</v>
      </c>
      <c r="E103" s="646">
        <v>0.02</v>
      </c>
      <c r="F103" s="637" t="s">
        <v>12</v>
      </c>
      <c r="G103" s="646" t="s">
        <v>12</v>
      </c>
      <c r="H103" s="646" t="s">
        <v>12</v>
      </c>
      <c r="I103" s="830">
        <v>14</v>
      </c>
      <c r="J103" s="533"/>
      <c r="K103" s="523">
        <f>E103*$J103/1000000</f>
        <v>0</v>
      </c>
      <c r="L103" s="523"/>
      <c r="M103" s="523"/>
      <c r="N103" s="523"/>
      <c r="O103" s="523">
        <f>I103*$P103/1000000</f>
        <v>0</v>
      </c>
      <c r="P103" s="552"/>
    </row>
    <row r="104" spans="1:16" ht="25.5">
      <c r="A104" s="2"/>
      <c r="B104" s="739"/>
      <c r="C104" s="754">
        <v>2</v>
      </c>
      <c r="D104" s="812" t="s">
        <v>335</v>
      </c>
      <c r="E104" s="646">
        <v>0.4</v>
      </c>
      <c r="F104" s="637" t="s">
        <v>12</v>
      </c>
      <c r="G104" s="646" t="s">
        <v>12</v>
      </c>
      <c r="H104" s="646" t="s">
        <v>12</v>
      </c>
      <c r="I104" s="830" t="s">
        <v>10</v>
      </c>
      <c r="J104" s="533"/>
      <c r="K104" s="523">
        <f>E104*$J104/1000000</f>
        <v>0</v>
      </c>
      <c r="L104" s="523"/>
      <c r="M104" s="523"/>
      <c r="N104" s="523"/>
      <c r="O104" s="523"/>
      <c r="P104" s="551" t="s">
        <v>344</v>
      </c>
    </row>
    <row r="105" spans="1:16" ht="13.5" thickBot="1">
      <c r="A105" s="2"/>
      <c r="B105" s="760"/>
      <c r="C105" s="761">
        <v>3</v>
      </c>
      <c r="D105" s="818" t="s">
        <v>336</v>
      </c>
      <c r="E105" s="238" t="s">
        <v>10</v>
      </c>
      <c r="F105" s="639">
        <v>5</v>
      </c>
      <c r="G105" s="238" t="s">
        <v>10</v>
      </c>
      <c r="H105" s="238" t="s">
        <v>10</v>
      </c>
      <c r="I105" s="834" t="s">
        <v>10</v>
      </c>
      <c r="J105" s="534"/>
      <c r="K105" s="553"/>
      <c r="L105" s="537">
        <f>F105*$P105/1000000000000</f>
        <v>0</v>
      </c>
      <c r="M105" s="537"/>
      <c r="N105" s="537"/>
      <c r="O105" s="537"/>
      <c r="P105" s="552"/>
    </row>
    <row r="106" spans="1:16" ht="12.75">
      <c r="A106" s="2"/>
      <c r="B106" s="739" t="s">
        <v>7</v>
      </c>
      <c r="C106" s="751"/>
      <c r="D106" s="847" t="s">
        <v>337</v>
      </c>
      <c r="E106" s="204"/>
      <c r="F106" s="204"/>
      <c r="G106" s="204"/>
      <c r="H106" s="204"/>
      <c r="I106" s="813"/>
      <c r="J106" s="518">
        <f aca="true" t="shared" si="25" ref="J106:O106">J107+J108+J109</f>
        <v>0</v>
      </c>
      <c r="K106" s="517">
        <f t="shared" si="25"/>
        <v>0</v>
      </c>
      <c r="L106" s="517">
        <f t="shared" si="25"/>
        <v>0</v>
      </c>
      <c r="M106" s="517">
        <f t="shared" si="25"/>
        <v>0</v>
      </c>
      <c r="N106" s="517">
        <f t="shared" si="25"/>
        <v>0</v>
      </c>
      <c r="O106" s="517">
        <f t="shared" si="25"/>
        <v>0</v>
      </c>
      <c r="P106"/>
    </row>
    <row r="107" spans="1:16" ht="12.75">
      <c r="A107" s="2"/>
      <c r="B107" s="739"/>
      <c r="C107" s="754">
        <v>1</v>
      </c>
      <c r="D107" s="755" t="s">
        <v>294</v>
      </c>
      <c r="E107" s="204" t="s">
        <v>10</v>
      </c>
      <c r="F107" s="204" t="s">
        <v>10</v>
      </c>
      <c r="G107" s="204" t="s">
        <v>10</v>
      </c>
      <c r="H107" s="204">
        <v>100</v>
      </c>
      <c r="I107" s="784" t="s">
        <v>10</v>
      </c>
      <c r="J107" s="518"/>
      <c r="K107" s="554"/>
      <c r="L107" s="554"/>
      <c r="M107" s="554"/>
      <c r="N107" s="523">
        <f>H107*$J107/1000000</f>
        <v>0</v>
      </c>
      <c r="O107" s="554"/>
      <c r="P107"/>
    </row>
    <row r="108" spans="1:16" ht="12.75">
      <c r="A108" s="2"/>
      <c r="B108" s="741"/>
      <c r="C108" s="754">
        <v>2</v>
      </c>
      <c r="D108" s="755" t="s">
        <v>300</v>
      </c>
      <c r="E108" s="204" t="s">
        <v>10</v>
      </c>
      <c r="F108" s="204" t="s">
        <v>10</v>
      </c>
      <c r="G108" s="204" t="s">
        <v>10</v>
      </c>
      <c r="H108" s="204">
        <v>0.1</v>
      </c>
      <c r="I108" s="213" t="s">
        <v>10</v>
      </c>
      <c r="J108" s="520"/>
      <c r="K108" s="546"/>
      <c r="L108" s="522"/>
      <c r="M108" s="522"/>
      <c r="N108" s="523">
        <f>H108*$J108/1000000</f>
        <v>0</v>
      </c>
      <c r="O108" s="522"/>
      <c r="P108"/>
    </row>
    <row r="109" spans="1:16" ht="13.5" thickBot="1">
      <c r="A109" s="2"/>
      <c r="B109" s="920"/>
      <c r="C109" s="761">
        <v>3</v>
      </c>
      <c r="D109" s="762" t="s">
        <v>304</v>
      </c>
      <c r="E109" s="123" t="s">
        <v>12</v>
      </c>
      <c r="F109" s="694" t="s">
        <v>12</v>
      </c>
      <c r="G109" s="123" t="s">
        <v>12</v>
      </c>
      <c r="H109" s="694" t="s">
        <v>12</v>
      </c>
      <c r="I109" s="504" t="s">
        <v>12</v>
      </c>
      <c r="J109" s="524"/>
      <c r="K109" s="547"/>
      <c r="L109" s="526"/>
      <c r="M109" s="526"/>
      <c r="N109" s="535"/>
      <c r="O109" s="526"/>
      <c r="P109"/>
    </row>
    <row r="110" spans="1:16" ht="12.75">
      <c r="A110" s="2"/>
      <c r="B110" s="739" t="s">
        <v>8</v>
      </c>
      <c r="C110" s="751"/>
      <c r="D110" s="848" t="s">
        <v>218</v>
      </c>
      <c r="E110" s="801"/>
      <c r="F110" s="801"/>
      <c r="G110" s="801"/>
      <c r="H110" s="801"/>
      <c r="I110" s="802"/>
      <c r="J110" s="518">
        <f aca="true" t="shared" si="26" ref="J110:O110">J111+J112</f>
        <v>0</v>
      </c>
      <c r="K110" s="517">
        <f t="shared" si="26"/>
        <v>0</v>
      </c>
      <c r="L110" s="517">
        <f t="shared" si="26"/>
        <v>0</v>
      </c>
      <c r="M110" s="517">
        <f t="shared" si="26"/>
        <v>0</v>
      </c>
      <c r="N110" s="517">
        <f t="shared" si="26"/>
        <v>0</v>
      </c>
      <c r="O110" s="517">
        <f t="shared" si="26"/>
        <v>0</v>
      </c>
      <c r="P110"/>
    </row>
    <row r="111" spans="1:16" ht="12.75">
      <c r="A111" s="2"/>
      <c r="B111" s="741"/>
      <c r="C111" s="754">
        <v>1</v>
      </c>
      <c r="D111" s="755" t="s">
        <v>294</v>
      </c>
      <c r="E111" s="204" t="s">
        <v>12</v>
      </c>
      <c r="F111" s="204" t="s">
        <v>10</v>
      </c>
      <c r="G111" s="206" t="s">
        <v>10</v>
      </c>
      <c r="H111" s="692">
        <v>1000</v>
      </c>
      <c r="I111" s="213" t="s">
        <v>10</v>
      </c>
      <c r="J111" s="520"/>
      <c r="K111" s="528"/>
      <c r="L111" s="522"/>
      <c r="M111" s="522"/>
      <c r="N111" s="523">
        <f>H111*$J111/1000000</f>
        <v>0</v>
      </c>
      <c r="O111" s="522"/>
      <c r="P111"/>
    </row>
    <row r="112" spans="1:16" ht="13.5" thickBot="1">
      <c r="A112" s="2"/>
      <c r="B112" s="675"/>
      <c r="C112" s="754">
        <v>2</v>
      </c>
      <c r="D112" s="755" t="s">
        <v>295</v>
      </c>
      <c r="E112" s="204" t="s">
        <v>12</v>
      </c>
      <c r="F112" s="204" t="s">
        <v>10</v>
      </c>
      <c r="G112" s="206" t="s">
        <v>10</v>
      </c>
      <c r="H112" s="692">
        <v>10</v>
      </c>
      <c r="I112" s="213" t="s">
        <v>10</v>
      </c>
      <c r="J112" s="520"/>
      <c r="K112" s="528"/>
      <c r="L112" s="522"/>
      <c r="M112" s="522"/>
      <c r="N112" s="523">
        <f>H112*$J112/1000000</f>
        <v>0</v>
      </c>
      <c r="O112" s="522"/>
      <c r="P112"/>
    </row>
    <row r="113" spans="1:16" ht="13.5" thickBot="1">
      <c r="A113" s="48">
        <v>7</v>
      </c>
      <c r="B113" s="49"/>
      <c r="C113" s="555"/>
      <c r="D113" s="556" t="s">
        <v>338</v>
      </c>
      <c r="E113" s="50"/>
      <c r="F113" s="50"/>
      <c r="G113" s="50"/>
      <c r="H113" s="50"/>
      <c r="I113" s="51"/>
      <c r="J113" s="557"/>
      <c r="K113" s="558">
        <f>K4+K19+K26+K49+K94+K100+K106+K110</f>
        <v>0</v>
      </c>
      <c r="L113" s="558">
        <f>L4+L19+L26+L49+L94+L100+L106+L110</f>
        <v>0</v>
      </c>
      <c r="M113" s="558">
        <f>M4+M19+M26+M49+M94+M100+M106+M110</f>
        <v>0</v>
      </c>
      <c r="N113" s="558">
        <f>N4+N19+N26+N49+N94+N100+N106+N110</f>
        <v>0</v>
      </c>
      <c r="O113" s="558">
        <f>O4+O19+O26+O49+O94+O100+O106+O110</f>
        <v>0</v>
      </c>
      <c r="P113"/>
    </row>
    <row r="114" ht="12.75">
      <c r="C114" s="560" t="s">
        <v>342</v>
      </c>
    </row>
    <row r="115" ht="12.75">
      <c r="C115" s="561" t="s">
        <v>343</v>
      </c>
    </row>
    <row r="116" ht="12.75">
      <c r="D116" s="561"/>
    </row>
    <row r="117" spans="1:10" ht="29.25" customHeight="1">
      <c r="A117" s="492" t="s">
        <v>226</v>
      </c>
      <c r="B117" s="492"/>
      <c r="C117" s="492"/>
      <c r="D117" s="492"/>
      <c r="E117" s="492"/>
      <c r="F117" s="492"/>
      <c r="G117" s="492"/>
      <c r="H117" s="492"/>
      <c r="I117" s="492"/>
      <c r="J117" s="492"/>
    </row>
    <row r="118" ht="13.5" thickBot="1"/>
    <row r="119" spans="1:13" ht="15.75" thickBot="1">
      <c r="A119" s="440"/>
      <c r="B119" s="440"/>
      <c r="C119" s="454"/>
      <c r="D119" s="455" t="s">
        <v>18</v>
      </c>
      <c r="E119" s="965" t="s">
        <v>225</v>
      </c>
      <c r="F119" s="966"/>
      <c r="G119" s="966"/>
      <c r="H119" s="966"/>
      <c r="I119" s="967"/>
      <c r="J119" s="968" t="s">
        <v>222</v>
      </c>
      <c r="K119" s="967"/>
      <c r="L119" s="969" t="s">
        <v>89</v>
      </c>
      <c r="M119" s="967"/>
    </row>
    <row r="120" spans="1:13" ht="15.75" thickBot="1">
      <c r="A120" s="441" t="s">
        <v>84</v>
      </c>
      <c r="B120" s="441" t="s">
        <v>85</v>
      </c>
      <c r="C120" s="279" t="s">
        <v>30</v>
      </c>
      <c r="D120" s="456"/>
      <c r="E120" s="970" t="s">
        <v>87</v>
      </c>
      <c r="F120" s="971"/>
      <c r="G120" s="972" t="s">
        <v>29</v>
      </c>
      <c r="H120" s="973"/>
      <c r="I120" s="974"/>
      <c r="J120" s="364" t="s">
        <v>223</v>
      </c>
      <c r="K120" s="445" t="s">
        <v>224</v>
      </c>
      <c r="L120" s="448" t="s">
        <v>13</v>
      </c>
      <c r="M120" s="448" t="s">
        <v>13</v>
      </c>
    </row>
    <row r="121" spans="1:13" ht="15.75" thickBot="1">
      <c r="A121" s="438"/>
      <c r="B121" s="439"/>
      <c r="C121" s="439"/>
      <c r="D121" s="457"/>
      <c r="E121" s="975" t="s">
        <v>247</v>
      </c>
      <c r="F121" s="976"/>
      <c r="G121" s="977" t="s">
        <v>246</v>
      </c>
      <c r="H121" s="978"/>
      <c r="I121" s="979"/>
      <c r="J121" s="368"/>
      <c r="K121" s="446"/>
      <c r="L121" s="375" t="s">
        <v>87</v>
      </c>
      <c r="M121" s="377" t="s">
        <v>29</v>
      </c>
    </row>
    <row r="122" spans="1:13" ht="18.75">
      <c r="A122" s="2"/>
      <c r="B122" s="16"/>
      <c r="C122" s="218"/>
      <c r="D122" s="458" t="s">
        <v>219</v>
      </c>
      <c r="E122" s="980"/>
      <c r="F122" s="981"/>
      <c r="G122" s="982"/>
      <c r="H122" s="983"/>
      <c r="I122" s="981"/>
      <c r="J122" s="81"/>
      <c r="K122" s="447"/>
      <c r="L122" s="419"/>
      <c r="M122" s="419"/>
    </row>
    <row r="123" spans="1:13" ht="15.75">
      <c r="A123" s="2"/>
      <c r="B123" s="16"/>
      <c r="C123" s="218"/>
      <c r="D123" s="459" t="s">
        <v>220</v>
      </c>
      <c r="E123" s="984"/>
      <c r="F123" s="985"/>
      <c r="G123" s="986"/>
      <c r="H123" s="987"/>
      <c r="I123" s="985"/>
      <c r="J123" s="442">
        <f>J124+J125+J126+J127+J128+J129+J130+J131+J132</f>
        <v>0</v>
      </c>
      <c r="K123" s="442">
        <f>K124+K125+K126+K127+K128+K129+K130+K131+K132</f>
        <v>0</v>
      </c>
      <c r="L123" s="449">
        <f>L124+L125+L126+L127+L128+L129+L130+L131+L132</f>
        <v>0</v>
      </c>
      <c r="M123" s="449">
        <f>M124+M125+M126+M127+M128+M129+M130+M131+M132</f>
        <v>0</v>
      </c>
    </row>
    <row r="124" spans="1:13" ht="16.5">
      <c r="A124" s="220"/>
      <c r="B124" s="16"/>
      <c r="C124" s="218">
        <v>1</v>
      </c>
      <c r="D124" s="460" t="s">
        <v>204</v>
      </c>
      <c r="E124" s="984">
        <v>300</v>
      </c>
      <c r="F124" s="985"/>
      <c r="G124" s="993" t="s">
        <v>10</v>
      </c>
      <c r="H124" s="987"/>
      <c r="I124" s="985"/>
      <c r="J124" s="443"/>
      <c r="K124" s="443"/>
      <c r="L124" s="450">
        <f>E124*$J124/1000000000000</f>
        <v>0</v>
      </c>
      <c r="M124" s="450"/>
    </row>
    <row r="125" spans="1:13" ht="28.5" customHeight="1">
      <c r="A125" s="2"/>
      <c r="B125" s="16"/>
      <c r="C125" s="218">
        <v>2</v>
      </c>
      <c r="D125" s="460" t="s">
        <v>205</v>
      </c>
      <c r="E125" s="994">
        <v>70</v>
      </c>
      <c r="F125" s="985"/>
      <c r="G125" s="986">
        <v>100</v>
      </c>
      <c r="H125" s="987"/>
      <c r="I125" s="985"/>
      <c r="J125" s="443"/>
      <c r="K125" s="443"/>
      <c r="L125" s="450">
        <f aca="true" t="shared" si="27" ref="L125:L131">E125*$J125/1000000000000</f>
        <v>0</v>
      </c>
      <c r="M125" s="450">
        <f>G125*$K125/1000000</f>
        <v>0</v>
      </c>
    </row>
    <row r="126" spans="1:13" ht="15">
      <c r="A126" s="2"/>
      <c r="B126" s="16"/>
      <c r="C126" s="218">
        <v>3</v>
      </c>
      <c r="D126" s="460" t="s">
        <v>206</v>
      </c>
      <c r="E126" s="995">
        <v>15</v>
      </c>
      <c r="F126" s="996"/>
      <c r="G126" s="997">
        <v>30</v>
      </c>
      <c r="H126" s="998"/>
      <c r="I126" s="996"/>
      <c r="J126" s="443"/>
      <c r="K126" s="443"/>
      <c r="L126" s="450">
        <f t="shared" si="27"/>
        <v>0</v>
      </c>
      <c r="M126" s="450">
        <f>G126*$K126/1000000</f>
        <v>0</v>
      </c>
    </row>
    <row r="127" spans="1:13" ht="15.75">
      <c r="A127" s="2"/>
      <c r="B127" s="16"/>
      <c r="C127" s="218">
        <v>4</v>
      </c>
      <c r="D127" s="461" t="s">
        <v>208</v>
      </c>
      <c r="E127" s="999" t="s">
        <v>10</v>
      </c>
      <c r="F127" s="992"/>
      <c r="G127" s="1000" t="s">
        <v>10</v>
      </c>
      <c r="H127" s="1001"/>
      <c r="I127" s="989"/>
      <c r="J127" s="443"/>
      <c r="K127" s="443"/>
      <c r="L127" s="450"/>
      <c r="M127" s="450"/>
    </row>
    <row r="128" spans="1:13" ht="16.5">
      <c r="A128" s="2"/>
      <c r="B128" s="16"/>
      <c r="C128" s="218">
        <v>5</v>
      </c>
      <c r="D128" s="460" t="s">
        <v>207</v>
      </c>
      <c r="E128" s="999">
        <v>2</v>
      </c>
      <c r="F128" s="992"/>
      <c r="G128" s="1002">
        <v>10</v>
      </c>
      <c r="H128" s="1001"/>
      <c r="I128" s="989"/>
      <c r="J128" s="443"/>
      <c r="K128" s="443"/>
      <c r="L128" s="450">
        <f t="shared" si="27"/>
        <v>0</v>
      </c>
      <c r="M128" s="450">
        <f>G128*$K128/1000000</f>
        <v>0</v>
      </c>
    </row>
    <row r="129" spans="1:13" ht="18.75">
      <c r="A129" s="2"/>
      <c r="B129" s="16"/>
      <c r="C129" s="218">
        <v>6</v>
      </c>
      <c r="D129" s="461" t="s">
        <v>209</v>
      </c>
      <c r="E129" s="988" t="s">
        <v>10</v>
      </c>
      <c r="F129" s="989"/>
      <c r="G129" s="1000" t="s">
        <v>10</v>
      </c>
      <c r="H129" s="1001"/>
      <c r="I129" s="989"/>
      <c r="J129" s="443"/>
      <c r="K129" s="443"/>
      <c r="L129" s="450"/>
      <c r="M129" s="450"/>
    </row>
    <row r="130" spans="1:13" ht="15">
      <c r="A130" s="2"/>
      <c r="B130" s="16"/>
      <c r="C130" s="218">
        <v>7</v>
      </c>
      <c r="D130" s="460" t="s">
        <v>210</v>
      </c>
      <c r="E130" s="988" t="s">
        <v>10</v>
      </c>
      <c r="F130" s="989"/>
      <c r="G130" s="1000" t="s">
        <v>10</v>
      </c>
      <c r="H130" s="1001"/>
      <c r="I130" s="989"/>
      <c r="J130" s="443"/>
      <c r="K130" s="443"/>
      <c r="L130" s="450"/>
      <c r="M130" s="450"/>
    </row>
    <row r="131" spans="1:13" ht="15.75">
      <c r="A131" s="2"/>
      <c r="B131" s="16"/>
      <c r="C131" s="17">
        <v>8</v>
      </c>
      <c r="D131" s="461" t="s">
        <v>221</v>
      </c>
      <c r="E131" s="988">
        <v>30</v>
      </c>
      <c r="F131" s="989"/>
      <c r="G131" s="990" t="s">
        <v>10</v>
      </c>
      <c r="H131" s="991"/>
      <c r="I131" s="992"/>
      <c r="J131" s="443"/>
      <c r="K131" s="443"/>
      <c r="L131" s="450">
        <f t="shared" si="27"/>
        <v>0</v>
      </c>
      <c r="M131" s="450"/>
    </row>
    <row r="132" spans="1:13" ht="16.5" thickBot="1">
      <c r="A132" s="26"/>
      <c r="B132" s="219"/>
      <c r="C132" s="432">
        <v>9</v>
      </c>
      <c r="D132" s="462" t="s">
        <v>212</v>
      </c>
      <c r="E132" s="1003" t="s">
        <v>10</v>
      </c>
      <c r="F132" s="1004"/>
      <c r="G132" s="1005" t="s">
        <v>10</v>
      </c>
      <c r="H132" s="1006"/>
      <c r="I132" s="1004"/>
      <c r="J132" s="444"/>
      <c r="K132" s="444"/>
      <c r="L132" s="451"/>
      <c r="M132" s="451"/>
    </row>
    <row r="147" ht="26.25" customHeight="1"/>
    <row r="184" ht="27" customHeight="1"/>
  </sheetData>
  <sheetProtection/>
  <mergeCells count="31">
    <mergeCell ref="E128:F128"/>
    <mergeCell ref="G128:I128"/>
    <mergeCell ref="E132:F132"/>
    <mergeCell ref="G132:I132"/>
    <mergeCell ref="E129:F129"/>
    <mergeCell ref="G129:I129"/>
    <mergeCell ref="E130:F130"/>
    <mergeCell ref="G130:I130"/>
    <mergeCell ref="E131:F131"/>
    <mergeCell ref="G131:I131"/>
    <mergeCell ref="E124:F124"/>
    <mergeCell ref="G124:I124"/>
    <mergeCell ref="E125:F125"/>
    <mergeCell ref="G125:I125"/>
    <mergeCell ref="E126:F126"/>
    <mergeCell ref="G126:I126"/>
    <mergeCell ref="E127:F127"/>
    <mergeCell ref="G127:I127"/>
    <mergeCell ref="E121:F121"/>
    <mergeCell ref="G121:I121"/>
    <mergeCell ref="E122:F122"/>
    <mergeCell ref="G122:I122"/>
    <mergeCell ref="E123:F123"/>
    <mergeCell ref="G123:I123"/>
    <mergeCell ref="E1:I1"/>
    <mergeCell ref="K1:O1"/>
    <mergeCell ref="E119:I119"/>
    <mergeCell ref="J119:K119"/>
    <mergeCell ref="L119:M119"/>
    <mergeCell ref="E120:F120"/>
    <mergeCell ref="G120:I120"/>
  </mergeCells>
  <printOptions/>
  <pageMargins left="0.787401575" right="0.787401575" top="0.75" bottom="0.5" header="0.5" footer="0.25"/>
  <pageSetup horizontalDpi="600" verticalDpi="600" orientation="landscape" paperSize="9" scale="75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rightToLeft="1" zoomScalePageLayoutView="0" workbookViewId="0" topLeftCell="A1">
      <selection activeCell="I34" sqref="I34"/>
    </sheetView>
  </sheetViews>
  <sheetFormatPr defaultColWidth="9.33203125" defaultRowHeight="12.75"/>
  <cols>
    <col min="1" max="1" width="9.33203125" style="0" customWidth="1"/>
    <col min="2" max="2" width="6.83203125" style="1" customWidth="1"/>
    <col min="3" max="3" width="7.16015625" style="1" customWidth="1"/>
    <col min="4" max="4" width="52.33203125" style="0" customWidth="1"/>
    <col min="5" max="5" width="5.83203125" style="0" customWidth="1"/>
    <col min="6" max="6" width="6.66015625" style="0" bestFit="1" customWidth="1"/>
    <col min="7" max="7" width="5.66015625" style="0" bestFit="1" customWidth="1"/>
    <col min="8" max="8" width="8.33203125" style="0" bestFit="1" customWidth="1"/>
    <col min="9" max="9" width="9.33203125" style="0" customWidth="1"/>
    <col min="10" max="10" width="15" style="0" bestFit="1" customWidth="1"/>
    <col min="11" max="11" width="9.83203125" style="307" bestFit="1" customWidth="1"/>
    <col min="12" max="13" width="9.16015625" style="307" bestFit="1" customWidth="1"/>
    <col min="14" max="14" width="9.66015625" style="307" bestFit="1" customWidth="1"/>
    <col min="15" max="15" width="10" style="307" bestFit="1" customWidth="1"/>
  </cols>
  <sheetData>
    <row r="1" spans="1:15" ht="15.75">
      <c r="A1" s="437"/>
      <c r="B1" s="126"/>
      <c r="C1" s="463"/>
      <c r="D1" s="372" t="s">
        <v>18</v>
      </c>
      <c r="E1" s="941" t="s">
        <v>243</v>
      </c>
      <c r="F1" s="944"/>
      <c r="G1" s="944"/>
      <c r="H1" s="944"/>
      <c r="I1" s="945"/>
      <c r="J1" s="275" t="s">
        <v>36</v>
      </c>
      <c r="K1" s="936" t="s">
        <v>89</v>
      </c>
      <c r="L1" s="937"/>
      <c r="M1" s="937"/>
      <c r="N1" s="937"/>
      <c r="O1" s="938"/>
    </row>
    <row r="2" spans="1:15" ht="15" thickBot="1">
      <c r="A2" s="279" t="s">
        <v>84</v>
      </c>
      <c r="B2" s="280" t="s">
        <v>85</v>
      </c>
      <c r="C2" s="279" t="s">
        <v>30</v>
      </c>
      <c r="D2" s="289"/>
      <c r="E2" s="282" t="s">
        <v>27</v>
      </c>
      <c r="F2" s="280" t="s">
        <v>87</v>
      </c>
      <c r="G2" s="280" t="s">
        <v>80</v>
      </c>
      <c r="H2" s="281" t="s">
        <v>28</v>
      </c>
      <c r="I2" s="318" t="s">
        <v>29</v>
      </c>
      <c r="J2" s="277"/>
      <c r="K2" s="322" t="s">
        <v>13</v>
      </c>
      <c r="L2" s="322" t="s">
        <v>13</v>
      </c>
      <c r="M2" s="322" t="s">
        <v>13</v>
      </c>
      <c r="N2" s="322" t="s">
        <v>13</v>
      </c>
      <c r="O2" s="322" t="s">
        <v>13</v>
      </c>
    </row>
    <row r="3" spans="1:15" s="15" customFormat="1" ht="16.5" thickBot="1">
      <c r="A3" s="29">
        <v>8</v>
      </c>
      <c r="B3" s="849"/>
      <c r="C3" s="849"/>
      <c r="D3" s="850" t="s">
        <v>24</v>
      </c>
      <c r="E3" s="851"/>
      <c r="F3" s="851"/>
      <c r="G3" s="851"/>
      <c r="H3" s="851"/>
      <c r="I3" s="851"/>
      <c r="J3" s="284" t="s">
        <v>37</v>
      </c>
      <c r="K3" s="355" t="s">
        <v>27</v>
      </c>
      <c r="L3" s="295" t="s">
        <v>87</v>
      </c>
      <c r="M3" s="295" t="s">
        <v>80</v>
      </c>
      <c r="N3" s="356" t="s">
        <v>28</v>
      </c>
      <c r="O3" s="465" t="s">
        <v>29</v>
      </c>
    </row>
    <row r="4" spans="1:15" s="113" customFormat="1" ht="12.75">
      <c r="A4" s="111"/>
      <c r="B4" s="852" t="s">
        <v>1</v>
      </c>
      <c r="C4" s="852"/>
      <c r="D4" s="853" t="s">
        <v>62</v>
      </c>
      <c r="E4" s="854"/>
      <c r="F4" s="854"/>
      <c r="G4" s="854"/>
      <c r="H4" s="854"/>
      <c r="I4" s="855"/>
      <c r="J4" s="112">
        <f aca="true" t="shared" si="0" ref="J4:O4">J5+J6+J7</f>
        <v>0</v>
      </c>
      <c r="K4" s="562">
        <f t="shared" si="0"/>
        <v>0</v>
      </c>
      <c r="L4" s="563">
        <f t="shared" si="0"/>
        <v>0</v>
      </c>
      <c r="M4" s="563">
        <f t="shared" si="0"/>
        <v>0</v>
      </c>
      <c r="N4" s="562">
        <f t="shared" si="0"/>
        <v>0</v>
      </c>
      <c r="O4" s="562">
        <f t="shared" si="0"/>
        <v>0</v>
      </c>
    </row>
    <row r="5" spans="1:15" s="113" customFormat="1" ht="12.75">
      <c r="A5" s="111"/>
      <c r="B5" s="856"/>
      <c r="C5" s="857">
        <v>1</v>
      </c>
      <c r="D5" s="858" t="s">
        <v>346</v>
      </c>
      <c r="E5" s="854">
        <v>10</v>
      </c>
      <c r="F5" s="854" t="s">
        <v>12</v>
      </c>
      <c r="G5" s="854" t="s">
        <v>10</v>
      </c>
      <c r="H5" s="854">
        <v>0.5</v>
      </c>
      <c r="I5" s="859">
        <v>2000</v>
      </c>
      <c r="J5" s="114"/>
      <c r="K5" s="564">
        <f>E5*$J5/1000000</f>
        <v>0</v>
      </c>
      <c r="L5" s="565"/>
      <c r="M5" s="565"/>
      <c r="N5" s="564">
        <f aca="true" t="shared" si="1" ref="N5:O7">H5*$J5/1000000</f>
        <v>0</v>
      </c>
      <c r="O5" s="564">
        <f t="shared" si="1"/>
        <v>0</v>
      </c>
    </row>
    <row r="6" spans="1:15" s="113" customFormat="1" ht="12.75">
      <c r="A6" s="111"/>
      <c r="B6" s="856"/>
      <c r="C6" s="857">
        <v>2</v>
      </c>
      <c r="D6" s="858" t="s">
        <v>348</v>
      </c>
      <c r="E6" s="854">
        <v>0.1</v>
      </c>
      <c r="F6" s="854" t="s">
        <v>12</v>
      </c>
      <c r="G6" s="854" t="s">
        <v>10</v>
      </c>
      <c r="H6" s="854">
        <v>0.1</v>
      </c>
      <c r="I6" s="860">
        <v>20</v>
      </c>
      <c r="J6" s="114"/>
      <c r="K6" s="564">
        <f>E6*$J6/1000000</f>
        <v>0</v>
      </c>
      <c r="L6" s="565"/>
      <c r="M6" s="565"/>
      <c r="N6" s="564">
        <f t="shared" si="1"/>
        <v>0</v>
      </c>
      <c r="O6" s="564">
        <f t="shared" si="1"/>
        <v>0</v>
      </c>
    </row>
    <row r="7" spans="1:15" s="160" customFormat="1" ht="20.25" customHeight="1">
      <c r="A7" s="161"/>
      <c r="B7" s="861"/>
      <c r="C7" s="862">
        <v>3</v>
      </c>
      <c r="D7" s="818" t="s">
        <v>347</v>
      </c>
      <c r="E7" s="723">
        <v>0.01</v>
      </c>
      <c r="F7" s="723" t="s">
        <v>12</v>
      </c>
      <c r="G7" s="723" t="s">
        <v>10</v>
      </c>
      <c r="H7" s="723">
        <v>0.1</v>
      </c>
      <c r="I7" s="863">
        <v>5</v>
      </c>
      <c r="J7" s="159"/>
      <c r="K7" s="525">
        <f>E7*$J7/1000000</f>
        <v>0</v>
      </c>
      <c r="L7" s="566"/>
      <c r="M7" s="566"/>
      <c r="N7" s="525">
        <f t="shared" si="1"/>
        <v>0</v>
      </c>
      <c r="O7" s="564">
        <f t="shared" si="1"/>
        <v>0</v>
      </c>
    </row>
    <row r="8" spans="1:15" s="113" customFormat="1" ht="12.75">
      <c r="A8" s="111"/>
      <c r="B8" s="852" t="s">
        <v>2</v>
      </c>
      <c r="C8" s="852"/>
      <c r="D8" s="853" t="s">
        <v>227</v>
      </c>
      <c r="E8" s="854"/>
      <c r="F8" s="854"/>
      <c r="G8" s="854"/>
      <c r="H8" s="854"/>
      <c r="I8" s="855"/>
      <c r="J8" s="112">
        <f aca="true" t="shared" si="2" ref="J8:O8">J9+J10+J11</f>
        <v>0</v>
      </c>
      <c r="K8" s="562">
        <f t="shared" si="2"/>
        <v>0</v>
      </c>
      <c r="L8" s="567">
        <f t="shared" si="2"/>
        <v>0</v>
      </c>
      <c r="M8" s="567">
        <f t="shared" si="2"/>
        <v>0</v>
      </c>
      <c r="N8" s="567">
        <f t="shared" si="2"/>
        <v>0</v>
      </c>
      <c r="O8" s="568">
        <f t="shared" si="2"/>
        <v>0</v>
      </c>
    </row>
    <row r="9" spans="1:15" s="113" customFormat="1" ht="12.75">
      <c r="A9" s="111"/>
      <c r="B9" s="856"/>
      <c r="C9" s="856">
        <v>1</v>
      </c>
      <c r="D9" s="854" t="s">
        <v>349</v>
      </c>
      <c r="E9" s="854">
        <v>90</v>
      </c>
      <c r="F9" s="854" t="s">
        <v>12</v>
      </c>
      <c r="G9" s="854" t="s">
        <v>12</v>
      </c>
      <c r="H9" s="854" t="s">
        <v>12</v>
      </c>
      <c r="I9" s="855" t="s">
        <v>10</v>
      </c>
      <c r="J9" s="114"/>
      <c r="K9" s="564">
        <f>E9*$J9/1000000</f>
        <v>0</v>
      </c>
      <c r="L9" s="565"/>
      <c r="M9" s="565"/>
      <c r="N9" s="569"/>
      <c r="O9" s="564"/>
    </row>
    <row r="10" spans="1:15" s="113" customFormat="1" ht="12.75">
      <c r="A10" s="111"/>
      <c r="B10" s="856"/>
      <c r="C10" s="856">
        <v>2</v>
      </c>
      <c r="D10" s="864" t="s">
        <v>350</v>
      </c>
      <c r="E10" s="854">
        <v>10</v>
      </c>
      <c r="F10" s="854" t="s">
        <v>12</v>
      </c>
      <c r="G10" s="854" t="s">
        <v>12</v>
      </c>
      <c r="H10" s="854" t="s">
        <v>12</v>
      </c>
      <c r="I10" s="855">
        <v>2.5</v>
      </c>
      <c r="J10" s="87"/>
      <c r="K10" s="564">
        <f>E10*$J10/1000000</f>
        <v>0</v>
      </c>
      <c r="L10" s="565"/>
      <c r="M10" s="565"/>
      <c r="N10" s="569"/>
      <c r="O10" s="564">
        <f>I10*$J10/1000000</f>
        <v>0</v>
      </c>
    </row>
    <row r="11" spans="1:15" s="113" customFormat="1" ht="12.75">
      <c r="A11" s="111"/>
      <c r="B11" s="865"/>
      <c r="C11" s="865">
        <v>3</v>
      </c>
      <c r="D11" s="866" t="s">
        <v>351</v>
      </c>
      <c r="E11" s="866">
        <v>0.4</v>
      </c>
      <c r="F11" s="866" t="s">
        <v>12</v>
      </c>
      <c r="G11" s="866" t="s">
        <v>12</v>
      </c>
      <c r="H11" s="866" t="s">
        <v>12</v>
      </c>
      <c r="I11" s="867">
        <v>2.5</v>
      </c>
      <c r="J11" s="115"/>
      <c r="K11" s="570">
        <f>E11*$J11/1000000</f>
        <v>0</v>
      </c>
      <c r="L11" s="571"/>
      <c r="M11" s="571"/>
      <c r="N11" s="572"/>
      <c r="O11" s="570">
        <f>I11*$J11/1000000</f>
        <v>0</v>
      </c>
    </row>
    <row r="12" spans="1:15" s="113" customFormat="1" ht="12.75">
      <c r="A12" s="111"/>
      <c r="B12" s="852" t="s">
        <v>3</v>
      </c>
      <c r="C12" s="852"/>
      <c r="D12" s="853" t="s">
        <v>228</v>
      </c>
      <c r="E12" s="854"/>
      <c r="F12" s="854"/>
      <c r="G12" s="854"/>
      <c r="H12" s="854"/>
      <c r="I12" s="855"/>
      <c r="J12" s="112">
        <f aca="true" t="shared" si="3" ref="J12:O12">J13+J14+J15</f>
        <v>0</v>
      </c>
      <c r="K12" s="562">
        <f t="shared" si="3"/>
        <v>0</v>
      </c>
      <c r="L12" s="563">
        <f t="shared" si="3"/>
        <v>0</v>
      </c>
      <c r="M12" s="563">
        <f t="shared" si="3"/>
        <v>0</v>
      </c>
      <c r="N12" s="563">
        <f t="shared" si="3"/>
        <v>0</v>
      </c>
      <c r="O12" s="562">
        <f t="shared" si="3"/>
        <v>0</v>
      </c>
    </row>
    <row r="13" spans="1:15" s="160" customFormat="1" ht="20.25" customHeight="1">
      <c r="A13" s="161"/>
      <c r="B13" s="868"/>
      <c r="C13" s="868">
        <v>1</v>
      </c>
      <c r="D13" s="755" t="s">
        <v>352</v>
      </c>
      <c r="E13" s="731">
        <v>50</v>
      </c>
      <c r="F13" s="731" t="s">
        <v>12</v>
      </c>
      <c r="G13" s="731" t="s">
        <v>10</v>
      </c>
      <c r="H13" s="731" t="s">
        <v>10</v>
      </c>
      <c r="I13" s="573">
        <v>2000</v>
      </c>
      <c r="J13" s="165"/>
      <c r="K13" s="521">
        <f>E13*$J13/1000000</f>
        <v>0</v>
      </c>
      <c r="L13" s="574"/>
      <c r="M13" s="574"/>
      <c r="N13" s="542"/>
      <c r="O13" s="521">
        <f>I13*$J13/1000000</f>
        <v>0</v>
      </c>
    </row>
    <row r="14" spans="1:15" s="113" customFormat="1" ht="12.75">
      <c r="A14" s="111"/>
      <c r="B14" s="856"/>
      <c r="C14" s="856">
        <v>2</v>
      </c>
      <c r="D14" s="864" t="s">
        <v>229</v>
      </c>
      <c r="E14" s="854">
        <v>6</v>
      </c>
      <c r="F14" s="854" t="s">
        <v>12</v>
      </c>
      <c r="G14" s="854" t="s">
        <v>10</v>
      </c>
      <c r="H14" s="854" t="s">
        <v>10</v>
      </c>
      <c r="I14" s="575">
        <v>20</v>
      </c>
      <c r="J14" s="87"/>
      <c r="K14" s="564">
        <f>E14*$J14/1000000</f>
        <v>0</v>
      </c>
      <c r="L14" s="565"/>
      <c r="M14" s="565"/>
      <c r="N14" s="569"/>
      <c r="O14" s="521">
        <f>I14*$J14/1000000</f>
        <v>0</v>
      </c>
    </row>
    <row r="15" spans="1:15" s="113" customFormat="1" ht="12.75">
      <c r="A15" s="111"/>
      <c r="B15" s="865"/>
      <c r="C15" s="865">
        <v>3</v>
      </c>
      <c r="D15" s="869" t="s">
        <v>230</v>
      </c>
      <c r="E15" s="866">
        <v>0.6</v>
      </c>
      <c r="F15" s="866" t="s">
        <v>12</v>
      </c>
      <c r="G15" s="866" t="s">
        <v>10</v>
      </c>
      <c r="H15" s="866" t="s">
        <v>10</v>
      </c>
      <c r="I15" s="576">
        <v>20</v>
      </c>
      <c r="J15" s="115"/>
      <c r="K15" s="570">
        <f>E15*$J15/1000000</f>
        <v>0</v>
      </c>
      <c r="L15" s="571"/>
      <c r="M15" s="571"/>
      <c r="N15" s="572"/>
      <c r="O15" s="570">
        <f>I15*$J15/1000000</f>
        <v>0</v>
      </c>
    </row>
    <row r="16" spans="1:15" s="113" customFormat="1" ht="12.75">
      <c r="A16" s="111"/>
      <c r="B16" s="852" t="s">
        <v>4</v>
      </c>
      <c r="C16" s="852"/>
      <c r="D16" s="853" t="s">
        <v>63</v>
      </c>
      <c r="E16" s="854"/>
      <c r="F16" s="854"/>
      <c r="G16" s="854"/>
      <c r="H16" s="854"/>
      <c r="I16" s="870"/>
      <c r="J16" s="112">
        <f aca="true" t="shared" si="4" ref="J16:O16">J17+J18</f>
        <v>0</v>
      </c>
      <c r="K16" s="563">
        <f t="shared" si="4"/>
        <v>0</v>
      </c>
      <c r="L16" s="563">
        <f t="shared" si="4"/>
        <v>0</v>
      </c>
      <c r="M16" s="563">
        <f t="shared" si="4"/>
        <v>0</v>
      </c>
      <c r="N16" s="563">
        <f t="shared" si="4"/>
        <v>0</v>
      </c>
      <c r="O16" s="562">
        <f t="shared" si="4"/>
        <v>0</v>
      </c>
    </row>
    <row r="17" spans="1:15" s="113" customFormat="1" ht="17.25" customHeight="1">
      <c r="A17" s="111"/>
      <c r="B17" s="856"/>
      <c r="C17" s="856">
        <v>1</v>
      </c>
      <c r="D17" s="854" t="s">
        <v>68</v>
      </c>
      <c r="E17" s="854" t="s">
        <v>12</v>
      </c>
      <c r="F17" s="854" t="s">
        <v>12</v>
      </c>
      <c r="G17" s="854" t="s">
        <v>12</v>
      </c>
      <c r="H17" s="854" t="s">
        <v>12</v>
      </c>
      <c r="I17" s="871">
        <v>3000</v>
      </c>
      <c r="J17" s="87"/>
      <c r="K17" s="565"/>
      <c r="L17" s="565"/>
      <c r="M17" s="565"/>
      <c r="N17" s="569"/>
      <c r="O17" s="564">
        <f>I17*$J17/1000000</f>
        <v>0</v>
      </c>
    </row>
    <row r="18" spans="1:15" s="113" customFormat="1" ht="12.75">
      <c r="A18" s="111"/>
      <c r="B18" s="872"/>
      <c r="C18" s="872">
        <v>2</v>
      </c>
      <c r="D18" s="873" t="s">
        <v>69</v>
      </c>
      <c r="E18" s="873" t="s">
        <v>12</v>
      </c>
      <c r="F18" s="873" t="s">
        <v>12</v>
      </c>
      <c r="G18" s="873" t="s">
        <v>12</v>
      </c>
      <c r="H18" s="873" t="s">
        <v>12</v>
      </c>
      <c r="I18" s="867">
        <v>50</v>
      </c>
      <c r="J18" s="115"/>
      <c r="K18" s="571"/>
      <c r="L18" s="571"/>
      <c r="M18" s="571"/>
      <c r="N18" s="572"/>
      <c r="O18" s="570">
        <f>I18*$J18/1000000</f>
        <v>0</v>
      </c>
    </row>
    <row r="19" spans="1:15" s="113" customFormat="1" ht="12.75">
      <c r="A19" s="111"/>
      <c r="B19" s="852" t="s">
        <v>5</v>
      </c>
      <c r="C19" s="852"/>
      <c r="D19" s="853" t="s">
        <v>231</v>
      </c>
      <c r="E19" s="854"/>
      <c r="F19" s="854"/>
      <c r="G19" s="854"/>
      <c r="H19" s="854"/>
      <c r="I19" s="855"/>
      <c r="J19" s="112">
        <f aca="true" t="shared" si="5" ref="J19:O19">J20+J21</f>
        <v>0</v>
      </c>
      <c r="K19" s="577">
        <f t="shared" si="5"/>
        <v>0</v>
      </c>
      <c r="L19" s="563">
        <f t="shared" si="5"/>
        <v>0</v>
      </c>
      <c r="M19" s="563">
        <f t="shared" si="5"/>
        <v>0</v>
      </c>
      <c r="N19" s="563">
        <f t="shared" si="5"/>
        <v>0</v>
      </c>
      <c r="O19" s="563">
        <f t="shared" si="5"/>
        <v>0</v>
      </c>
    </row>
    <row r="20" spans="1:15" s="113" customFormat="1" ht="12.75">
      <c r="A20" s="111"/>
      <c r="B20" s="856"/>
      <c r="C20" s="856">
        <v>1</v>
      </c>
      <c r="D20" s="921" t="s">
        <v>394</v>
      </c>
      <c r="E20" s="858">
        <v>0.3</v>
      </c>
      <c r="F20" s="854" t="s">
        <v>12</v>
      </c>
      <c r="G20" s="854" t="s">
        <v>12</v>
      </c>
      <c r="H20" s="854" t="s">
        <v>12</v>
      </c>
      <c r="I20" s="860">
        <v>0.3</v>
      </c>
      <c r="J20" s="87"/>
      <c r="K20" s="521">
        <f>E20*$J20/1000000</f>
        <v>0</v>
      </c>
      <c r="L20" s="565"/>
      <c r="M20" s="565"/>
      <c r="N20" s="569"/>
      <c r="O20" s="521">
        <f>I20*$J20/1000000</f>
        <v>0</v>
      </c>
    </row>
    <row r="21" spans="1:15" s="113" customFormat="1" ht="13.5" thickBot="1">
      <c r="A21" s="116"/>
      <c r="B21" s="874"/>
      <c r="C21" s="875">
        <v>2</v>
      </c>
      <c r="D21" s="922" t="s">
        <v>395</v>
      </c>
      <c r="E21" s="923">
        <v>0.1</v>
      </c>
      <c r="F21" s="877" t="s">
        <v>12</v>
      </c>
      <c r="G21" s="876" t="s">
        <v>12</v>
      </c>
      <c r="H21" s="876" t="s">
        <v>12</v>
      </c>
      <c r="I21" s="878">
        <v>0.1</v>
      </c>
      <c r="J21" s="117"/>
      <c r="K21" s="525">
        <f>E21*$J21/1000000</f>
        <v>0</v>
      </c>
      <c r="L21" s="578"/>
      <c r="M21" s="578"/>
      <c r="N21" s="579"/>
      <c r="O21" s="521">
        <f>I21*$J21/1000000</f>
        <v>0</v>
      </c>
    </row>
    <row r="22" spans="1:15" ht="13.5" thickBot="1">
      <c r="A22" s="68">
        <v>8</v>
      </c>
      <c r="B22" s="69"/>
      <c r="C22" s="69"/>
      <c r="D22" s="70" t="s">
        <v>24</v>
      </c>
      <c r="E22" s="70"/>
      <c r="F22" s="70"/>
      <c r="G22" s="70"/>
      <c r="H22" s="70"/>
      <c r="I22" s="72"/>
      <c r="J22" s="84"/>
      <c r="K22" s="580">
        <f>K4+K8+K12+K16+K19</f>
        <v>0</v>
      </c>
      <c r="L22" s="581">
        <f>L4+L8+L12+L16+L19</f>
        <v>0</v>
      </c>
      <c r="M22" s="581">
        <f>M4+M8+M12+M16+M19</f>
        <v>0</v>
      </c>
      <c r="N22" s="580">
        <f>N4+N8+N12+N16+N19</f>
        <v>0</v>
      </c>
      <c r="O22" s="558">
        <f>O4+O8+O12+O16+O19</f>
        <v>0</v>
      </c>
    </row>
  </sheetData>
  <sheetProtection/>
  <mergeCells count="2">
    <mergeCell ref="E1:I1"/>
    <mergeCell ref="K1:O1"/>
  </mergeCells>
  <printOptions/>
  <pageMargins left="0.787401575" right="0.787401575" top="0.984251969" bottom="0.984251969" header="0.5" footer="0.5"/>
  <pageSetup horizontalDpi="600" verticalDpi="600" orientation="landscape" paperSize="9" r:id="rId1"/>
  <headerFooter alignWithMargins="0">
    <oddHeader>&amp;LPCDD/PCDF Inventory&amp;CReference Year: ___________________&amp;RCountry: ____________________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Emission Factors-2003- Arabic Version</dc:title>
  <dc:subject>Translated by : Dr. Marwan Dimashki</dc:subject>
  <dc:creator>Heidelore Fiedler</dc:creator>
  <cp:keywords/>
  <dc:description/>
  <cp:lastModifiedBy>apriceputu</cp:lastModifiedBy>
  <cp:lastPrinted>2003-05-26T14:06:21Z</cp:lastPrinted>
  <dcterms:created xsi:type="dcterms:W3CDTF">2000-01-21T13:11:08Z</dcterms:created>
  <dcterms:modified xsi:type="dcterms:W3CDTF">2013-01-11T07:55:39Z</dcterms:modified>
  <cp:category/>
  <cp:version/>
  <cp:contentType/>
  <cp:contentStatus/>
</cp:coreProperties>
</file>