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9215" windowHeight="6030" activeTab="0"/>
  </bookViews>
  <sheets>
    <sheet name="Main" sheetId="1" r:id="rId1"/>
    <sheet name="Group 1" sheetId="2" r:id="rId2"/>
    <sheet name="Group 2" sheetId="3" r:id="rId3"/>
    <sheet name="Group 3" sheetId="4" r:id="rId4"/>
    <sheet name="Group 4" sheetId="5" r:id="rId5"/>
    <sheet name="Group 5" sheetId="6" r:id="rId6"/>
    <sheet name="Group 6" sheetId="7" r:id="rId7"/>
    <sheet name="Group 7" sheetId="8" r:id="rId8"/>
    <sheet name="Group 8" sheetId="9" r:id="rId9"/>
    <sheet name="Group 9" sheetId="10" r:id="rId10"/>
    <sheet name="Group 10" sheetId="11" r:id="rId11"/>
  </sheets>
  <definedNames>
    <definedName name="_xlnm.Print_Area" localSheetId="6">'Group 6'!$A:$IV</definedName>
  </definedNames>
  <calcPr fullCalcOnLoad="1"/>
</workbook>
</file>

<file path=xl/sharedStrings.xml><?xml version="1.0" encoding="utf-8"?>
<sst xmlns="http://schemas.openxmlformats.org/spreadsheetml/2006/main" count="1502" uniqueCount="394">
  <si>
    <t>Water</t>
  </si>
  <si>
    <t>Residue</t>
  </si>
  <si>
    <t>x</t>
  </si>
  <si>
    <t>Ferrous and Non-Ferrous Metal Production</t>
  </si>
  <si>
    <t>Iron ore sintering</t>
  </si>
  <si>
    <t>Magnesium production</t>
  </si>
  <si>
    <t>Production of Mineral Products</t>
  </si>
  <si>
    <t>Ceramics</t>
  </si>
  <si>
    <t>Asphalt mixing</t>
  </si>
  <si>
    <t>Transport</t>
  </si>
  <si>
    <t>Production of Chemicals and Consumer Goods</t>
  </si>
  <si>
    <t>Miscellaneous</t>
  </si>
  <si>
    <t>Waste incineration</t>
  </si>
  <si>
    <t>Transportation</t>
  </si>
  <si>
    <t>Identification of Potential Hot-Spots</t>
  </si>
  <si>
    <t>Air</t>
  </si>
  <si>
    <t>a</t>
  </si>
  <si>
    <t>b</t>
  </si>
  <si>
    <t>c</t>
  </si>
  <si>
    <t>d</t>
  </si>
  <si>
    <t>Copper production</t>
  </si>
  <si>
    <t>e</t>
  </si>
  <si>
    <t>f</t>
  </si>
  <si>
    <t>Lead production</t>
  </si>
  <si>
    <t>g</t>
  </si>
  <si>
    <t>Zinc production</t>
  </si>
  <si>
    <t>h</t>
  </si>
  <si>
    <t>j</t>
  </si>
  <si>
    <t>Fossil fuel power plants</t>
  </si>
  <si>
    <t>Cement kilns</t>
  </si>
  <si>
    <t>Lime</t>
  </si>
  <si>
    <t>Brick</t>
  </si>
  <si>
    <t>Glass</t>
  </si>
  <si>
    <t>Leather plants</t>
  </si>
  <si>
    <t>Drying of biomass</t>
  </si>
  <si>
    <t>Smoke houses</t>
  </si>
  <si>
    <t>Disposal/Landfill</t>
  </si>
  <si>
    <t>Sewage/sewage treatment</t>
  </si>
  <si>
    <t>Open water dumping</t>
  </si>
  <si>
    <t>Waste oil disposal</t>
  </si>
  <si>
    <t>Production sites of chlorine</t>
  </si>
  <si>
    <t>Production sites of chlorinated organics</t>
  </si>
  <si>
    <t>High technology, emission reduction</t>
  </si>
  <si>
    <t>Leaching</t>
  </si>
  <si>
    <t>Not leaching</t>
  </si>
  <si>
    <t>x indicates need for site-specific evaluation</t>
  </si>
  <si>
    <t>Potential Release Route (µg TEQ/t)</t>
  </si>
  <si>
    <t>Fly ash</t>
  </si>
  <si>
    <t>High tech. combustion, sophisticated APCS</t>
  </si>
  <si>
    <t>Uncontrolled batch combustion, no APCS</t>
  </si>
  <si>
    <t>Controlled, batch, no or minimal APCS</t>
  </si>
  <si>
    <t>Uncontrolled batch comb., no APCS</t>
  </si>
  <si>
    <t>Old furnaces, batch, no/little APCS</t>
  </si>
  <si>
    <t>Updated, continuously, some APCS</t>
  </si>
  <si>
    <t>State-of-the-art, full APCS</t>
  </si>
  <si>
    <t>High tech, continuous, sophisticated APCS</t>
  </si>
  <si>
    <t>Animal carcasses burning</t>
  </si>
  <si>
    <t>ND</t>
  </si>
  <si>
    <t>Dirty scrap, scrap preheating, limited controls</t>
  </si>
  <si>
    <t>l</t>
  </si>
  <si>
    <t>Processing scrap Al, minimal treatment of inputs, simple dust removal</t>
  </si>
  <si>
    <t>Using MgO/C thermal treatment in Cl2, no effluent treatment, poor APCS</t>
  </si>
  <si>
    <t>Using MgO/C thermal treatment in Cl2, comprehensive pollution control</t>
  </si>
  <si>
    <t>Thermal Non-ferrous metal production (e.g., Ni)</t>
  </si>
  <si>
    <t>Clean scrap, good APCS</t>
  </si>
  <si>
    <t>Metal shredding plants</t>
  </si>
  <si>
    <t>Open burning of cable</t>
  </si>
  <si>
    <t>Basic furnace with after burner, wet scrubber</t>
  </si>
  <si>
    <t>Burning electric motors, brake shoes, etc., afterburner</t>
  </si>
  <si>
    <t>NA</t>
  </si>
  <si>
    <t>Potential Release Route (µg TEQ/TJ)</t>
  </si>
  <si>
    <t>Contaminated wood/biomass fired stoves</t>
  </si>
  <si>
    <t>Virgin wood/biomass fired stoves</t>
  </si>
  <si>
    <t>Coal fired stoves</t>
  </si>
  <si>
    <t>Oil fired stoves</t>
  </si>
  <si>
    <t>Good dust abatement</t>
  </si>
  <si>
    <t>Mixing plant with no gas cleaning</t>
  </si>
  <si>
    <t>Mixing plant with fabric filter, wet scrubber</t>
  </si>
  <si>
    <t>Leaded fuel</t>
  </si>
  <si>
    <t>Land</t>
  </si>
  <si>
    <t>Waste Incineration</t>
  </si>
  <si>
    <t>Open burning of wood (construction/demolition)</t>
  </si>
  <si>
    <t>Kraft process, old technology (Cl2 )</t>
  </si>
  <si>
    <t>Kraft process, modern technology (ClO2)</t>
  </si>
  <si>
    <t>TMP pulp</t>
  </si>
  <si>
    <t>Sulfite papers, new technology (ClO2, TCF)</t>
  </si>
  <si>
    <t>Low chlorinated, e.g., Clophen A30, Aroclor 1242</t>
  </si>
  <si>
    <t>Medium chlorinated, e.g., Clophen A40, Aroclor 1248</t>
  </si>
  <si>
    <t>Medium chlorinated, e.g., Clophen A50, Aroclor 1254</t>
  </si>
  <si>
    <t>High chlorinated, e.g., Clophen A60, Aroclor 1260</t>
  </si>
  <si>
    <t>Production</t>
  </si>
  <si>
    <t>t/a</t>
  </si>
  <si>
    <t>Annual release</t>
  </si>
  <si>
    <t>g TEQ/a</t>
  </si>
  <si>
    <t>Fossil fuel/waste co-fired power boilers</t>
  </si>
  <si>
    <t>Coal fired power boilers</t>
  </si>
  <si>
    <t>Heavy fuel fired power boilers</t>
  </si>
  <si>
    <t>Light fuel oil/natural gas fired power boilers</t>
  </si>
  <si>
    <t>Heavy textiles, PCP-treated, etc.</t>
  </si>
  <si>
    <t>Normal textiles</t>
  </si>
  <si>
    <t xml:space="preserve">   No sludge removal</t>
  </si>
  <si>
    <t xml:space="preserve">   With sludge removal</t>
  </si>
  <si>
    <t>All fractions</t>
  </si>
  <si>
    <t>Composting</t>
  </si>
  <si>
    <t>* Assuming that consumption equals sales</t>
  </si>
  <si>
    <t>Bottom Ash</t>
  </si>
  <si>
    <t>Total</t>
  </si>
  <si>
    <t>Household heating and cooking - Biomass</t>
  </si>
  <si>
    <t>Domesting heating - Fossil fuels</t>
  </si>
  <si>
    <t>Sewage sludge incineration</t>
  </si>
  <si>
    <t>Waste wood and waste biomass incineration</t>
  </si>
  <si>
    <t>Hazardous waste incineration</t>
  </si>
  <si>
    <t>Municipal solid waste incineration</t>
  </si>
  <si>
    <t>Kiln with no dust control</t>
  </si>
  <si>
    <t>Light fraction shredder waste incineration</t>
  </si>
  <si>
    <t>Residues</t>
  </si>
  <si>
    <t>Low waste use, well controlled plant</t>
  </si>
  <si>
    <t>Coke production</t>
  </si>
  <si>
    <t>No gas cleaning</t>
  </si>
  <si>
    <t>Afterburner/ dust removal</t>
  </si>
  <si>
    <t>Iron and steel production plants and foundries</t>
  </si>
  <si>
    <t>Iron and steel plants</t>
  </si>
  <si>
    <t>Foundries</t>
  </si>
  <si>
    <t>Sec. Cu - Basic technology</t>
  </si>
  <si>
    <t>Sec. Cu - Well controlled</t>
  </si>
  <si>
    <t>Sec. Cu - Optimized for PCDD/PCDF control</t>
  </si>
  <si>
    <t xml:space="preserve">Simple melting furnaces </t>
  </si>
  <si>
    <t>Shredders</t>
  </si>
  <si>
    <t>4-Stroke engines</t>
  </si>
  <si>
    <t>2-Stroke engines</t>
  </si>
  <si>
    <t>Diesel engines</t>
  </si>
  <si>
    <t>Heavy oil fired engines</t>
  </si>
  <si>
    <t>All types</t>
  </si>
  <si>
    <t>Class</t>
  </si>
  <si>
    <t>Fly Ash</t>
  </si>
  <si>
    <t>TJ/a</t>
  </si>
  <si>
    <t>Annual  Releases (g TEQ/a)</t>
  </si>
  <si>
    <t>Crematoria</t>
  </si>
  <si>
    <t>Gasoline</t>
  </si>
  <si>
    <t>Diesel</t>
  </si>
  <si>
    <t>L</t>
  </si>
  <si>
    <t>kg</t>
  </si>
  <si>
    <t>Conversion factors:volume --&gt; mass</t>
  </si>
  <si>
    <t>Smelting and casting of Cu/Cu alloys</t>
  </si>
  <si>
    <t>Consumption</t>
  </si>
  <si>
    <t>t/a *</t>
  </si>
  <si>
    <t>Cat.</t>
  </si>
  <si>
    <t>Forest fires</t>
  </si>
  <si>
    <t>Brass and bronze production</t>
  </si>
  <si>
    <t>Thermal reduction process</t>
  </si>
  <si>
    <t>Accidental fires in vehicles (per vehicle)</t>
  </si>
  <si>
    <t>(µg TEQ/t)</t>
  </si>
  <si>
    <t>Product</t>
  </si>
  <si>
    <t>g TEQ identified</t>
  </si>
  <si>
    <t>Occurrence</t>
  </si>
  <si>
    <t>(t)</t>
  </si>
  <si>
    <t>Mixed domestic and industrial inputs</t>
  </si>
  <si>
    <t>Scrap treatment, well-controlled, fabric filter, lime injection</t>
  </si>
  <si>
    <t>Accidental fires in houses, factories</t>
  </si>
  <si>
    <t>Ash Generation</t>
  </si>
  <si>
    <t>Optimized proces for PCDD/PPCDF abatement</t>
  </si>
  <si>
    <t>Shavings/turnings drying (simple plants)</t>
  </si>
  <si>
    <t>Thermal de-oiling, rotary furnaces, afterburners, fabric filters</t>
  </si>
  <si>
    <t>Thermal de-oiling of turnings</t>
  </si>
  <si>
    <t>Mixed scarp, induction furnace, bagfilter</t>
  </si>
  <si>
    <t>Sophisticated equipment, clean inputs, good APCS</t>
  </si>
  <si>
    <t>Heat and Power Generation</t>
  </si>
  <si>
    <t>Biomass power plants</t>
  </si>
  <si>
    <t>Grand Total</t>
  </si>
  <si>
    <t>Shaft kilns</t>
  </si>
  <si>
    <t>Old wet kilns, ESP temperature &gt;300 °C</t>
  </si>
  <si>
    <t>Wet kilns, ESP/FF temperature 200 to 300 °C</t>
  </si>
  <si>
    <t>Wet kilns, ESP/FF temperature &lt;200 °C and all types of dry kilns with preheater/precalciner, T&lt;200 °C</t>
  </si>
  <si>
    <t>Biogas-/landfill gas fired boilers, motors/turbines and flaring</t>
  </si>
  <si>
    <t>Low technol. combustion, no APCS</t>
  </si>
  <si>
    <t>Controlled comb., minimal APCS</t>
  </si>
  <si>
    <t>Controlled comb., good APCS</t>
  </si>
  <si>
    <t>Controlled, batch comb., good APCS</t>
  </si>
  <si>
    <t>Medical waste incineration</t>
  </si>
  <si>
    <t>Hot-dip galvanizing plants</t>
  </si>
  <si>
    <t>Facilities without APCS</t>
  </si>
  <si>
    <t>Facilties without degreasing step, good APCS</t>
  </si>
  <si>
    <t>Facilities with degreasing step, good APCS</t>
  </si>
  <si>
    <t>Prim. Cu, well-controlled, with some secondary feed materials</t>
  </si>
  <si>
    <t>Pure prim. Cu smelters with no secondary feed</t>
  </si>
  <si>
    <t>Aluminum production</t>
  </si>
  <si>
    <t>Pure primary lead production</t>
  </si>
  <si>
    <t>Contaminated scrap, simple or no APCS</t>
  </si>
  <si>
    <t>Cyclone/no dust control, contaminated or poor fuels</t>
  </si>
  <si>
    <t>Oil shale processing</t>
  </si>
  <si>
    <t>Thermal fractionation</t>
  </si>
  <si>
    <t>Oil shale pyrolysis</t>
  </si>
  <si>
    <t>Kraft process, mixed technology</t>
  </si>
  <si>
    <t>Acqueous discharges</t>
  </si>
  <si>
    <t>Pulp and Paper Industry</t>
  </si>
  <si>
    <t>Water (pg TEQ/L)</t>
  </si>
  <si>
    <t>Residue (µg TEQ/t sludge)</t>
  </si>
  <si>
    <t>Potential Release Route</t>
  </si>
  <si>
    <t>Pulp and paper mills *</t>
  </si>
  <si>
    <t>Kraft process, Cl2 gas, non-wood fibers, impacted</t>
  </si>
  <si>
    <t>Sulfite pulp/papers, old technology</t>
  </si>
  <si>
    <t>Acqueous discharges and products</t>
  </si>
  <si>
    <t>Recycling pulp/paper from modern papers</t>
  </si>
  <si>
    <t>Recycling papers from contaminated waste papers</t>
  </si>
  <si>
    <t>Discharge (L for water)</t>
  </si>
  <si>
    <t>Discharge (t for sludge)</t>
  </si>
  <si>
    <t>Recycling papers from contaminated waste papers*</t>
  </si>
  <si>
    <t>Estimation of annual releases for pulp and paper manufacture using concentrations in water and residues</t>
  </si>
  <si>
    <t>Chlorobenzenes</t>
  </si>
  <si>
    <t>Chloralkali production using graphite anodes</t>
  </si>
  <si>
    <t>Please enter mass of ash here</t>
  </si>
  <si>
    <t>Open Burning Processes</t>
  </si>
  <si>
    <t>Production and Use of Chemicals and Consumer Goods</t>
  </si>
  <si>
    <t>No control (per cremation)</t>
  </si>
  <si>
    <t>Optimal control (per cremation)</t>
  </si>
  <si>
    <t>Tobacco smoking</t>
  </si>
  <si>
    <t>µg TEQ/t Ash</t>
  </si>
  <si>
    <t>Hot spots</t>
  </si>
  <si>
    <t>Disposal</t>
  </si>
  <si>
    <t>i</t>
  </si>
  <si>
    <t>Group</t>
  </si>
  <si>
    <t>Source Groups</t>
  </si>
  <si>
    <r>
      <rPr>
        <sz val="10"/>
        <color indexed="10"/>
        <rFont val="Times New Roman"/>
        <family val="1"/>
      </rPr>
      <t>Source</t>
    </r>
    <r>
      <rPr>
        <sz val="10"/>
        <rFont val="Times New Roman"/>
        <family val="0"/>
      </rPr>
      <t xml:space="preserve"> categories</t>
    </r>
  </si>
  <si>
    <t>Clean scrap/virgin iron or dirty scrap, afterburner, fabric filter</t>
  </si>
  <si>
    <r>
      <t>Blast furnaces with APC</t>
    </r>
    <r>
      <rPr>
        <sz val="10"/>
        <color indexed="10"/>
        <rFont val="Times New Roman"/>
        <family val="1"/>
      </rPr>
      <t>S</t>
    </r>
  </si>
  <si>
    <t>Cold air cupola or hot air cupola or rotary drum, no APCS</t>
  </si>
  <si>
    <t>Rotary drum - fabric filter or wet scribber</t>
  </si>
  <si>
    <t>Cold air cupola, fabric filter or wet scrubber</t>
  </si>
  <si>
    <t>Hot air cupola or induction furnace, fabric filter or wet scrubber</t>
  </si>
  <si>
    <t>Primary Al plants</t>
  </si>
  <si>
    <t>Zinc melting and primary zinc production</t>
  </si>
  <si>
    <t>k</t>
  </si>
  <si>
    <t>Thermal wire reclamation and e-waste recycling</t>
  </si>
  <si>
    <t>Open burning of circuit boards</t>
  </si>
  <si>
    <t>Peat fired power boilers</t>
  </si>
  <si>
    <t>Mixed biomass fired power boilers</t>
  </si>
  <si>
    <t>Clean wood fired power boilers</t>
  </si>
  <si>
    <t>Straw fired boilers</t>
  </si>
  <si>
    <t>Boilers fired with bagasse, rice husk etc.</t>
  </si>
  <si>
    <t>Landfill biogas combustion</t>
  </si>
  <si>
    <t>Straw fired stoves</t>
  </si>
  <si>
    <t>Charcoal fired stoves</t>
  </si>
  <si>
    <t>Open-fire (3-stone) stoves (virgin wood)</t>
  </si>
  <si>
    <t>Simple stoves (virgin wood)</t>
  </si>
  <si>
    <t>Peat fired stoves</t>
  </si>
  <si>
    <r>
      <t xml:space="preserve">Natural gas </t>
    </r>
    <r>
      <rPr>
        <sz val="10"/>
        <color indexed="10"/>
        <rFont val="Times New Roman"/>
        <family val="1"/>
      </rPr>
      <t>or LPG</t>
    </r>
    <r>
      <rPr>
        <sz val="10"/>
        <rFont val="Times New Roman"/>
        <family val="0"/>
      </rPr>
      <t xml:space="preserve"> fired stoves</t>
    </r>
  </si>
  <si>
    <t>No emission abatement in place and using contaminated fuels</t>
  </si>
  <si>
    <t>No emission abatement in place and using non-contaminated fuels; Emssion abatement in place and using any kind of fuel; No emission abatement in place but state of the art process control</t>
  </si>
  <si>
    <r>
      <rPr>
        <sz val="10"/>
        <color indexed="10"/>
        <rFont val="Times New Roman"/>
        <family val="1"/>
      </rPr>
      <t>Source</t>
    </r>
    <r>
      <rPr>
        <sz val="10"/>
        <rFont val="Times New Roman"/>
        <family val="1"/>
      </rPr>
      <t xml:space="preserve"> categories</t>
    </r>
  </si>
  <si>
    <r>
      <t xml:space="preserve">Source </t>
    </r>
    <r>
      <rPr>
        <sz val="10"/>
        <rFont val="Times New Roman"/>
        <family val="1"/>
      </rPr>
      <t>categories</t>
    </r>
  </si>
  <si>
    <t>Biomass burning</t>
  </si>
  <si>
    <t>Agricultural residue burning in the field of cereal and other crops stubble, impacted, poor burning conditions</t>
  </si>
  <si>
    <t>Agricultural residue burning in the field of cereal and other crops stubble, not impacted</t>
  </si>
  <si>
    <t>Sugarcane burning</t>
  </si>
  <si>
    <t>Waste burning and accidental fires</t>
  </si>
  <si>
    <t>Fires at waste dumps (compacted, wet, high Corg
content)</t>
  </si>
  <si>
    <t>Open burning of domestic waste</t>
  </si>
  <si>
    <r>
      <rPr>
        <sz val="10"/>
        <color indexed="10"/>
        <rFont val="Times New Roman"/>
        <family val="1"/>
      </rPr>
      <t>Source</t>
    </r>
    <r>
      <rPr>
        <sz val="10"/>
        <rFont val="Times New Roman"/>
        <family val="0"/>
      </rPr>
      <t xml:space="preserve"> categories</t>
    </r>
  </si>
  <si>
    <t>Grassland and savannah fires</t>
  </si>
  <si>
    <t>1-10</t>
  </si>
  <si>
    <t xml:space="preserve">Revisions, changes and new information are highlighted as red text. </t>
  </si>
  <si>
    <t>High waste recycling, incl. oil contaminated materials, no air pollution control</t>
  </si>
  <si>
    <t>High chlorine coal/waste/biomass co-fired stoves</t>
  </si>
  <si>
    <t>Coal/waste/biomass co-fired stoves</t>
  </si>
  <si>
    <t>Unleaded gasoline without catalyst</t>
  </si>
  <si>
    <t>Unleaded gasoline with catalyst</t>
  </si>
  <si>
    <t>Ethanol with catalyst</t>
  </si>
  <si>
    <t>Unleaded fuel</t>
  </si>
  <si>
    <t>Regular Diesel</t>
  </si>
  <si>
    <t>Biodiesel</t>
  </si>
  <si>
    <t>Boilers  (per ton Adt pulp)</t>
  </si>
  <si>
    <t>Recovery boilers fueled with black liquor</t>
  </si>
  <si>
    <t>Power boilers fueled with sludge and/or biomass/bark</t>
  </si>
  <si>
    <t>Power boilers fueled with salt-laden wood</t>
  </si>
  <si>
    <t>Chlorinated Inorganic Chemicals</t>
  </si>
  <si>
    <t>Chloralkali production using titanium electrodes</t>
  </si>
  <si>
    <t>2a</t>
  </si>
  <si>
    <t>2b</t>
  </si>
  <si>
    <t>2c</t>
  </si>
  <si>
    <t>Low-End Technologies</t>
  </si>
  <si>
    <t>Mid-Range Technologies</t>
  </si>
  <si>
    <t>High-End Technologies</t>
  </si>
  <si>
    <t>Chlorinated Aliphatic Chemicals</t>
  </si>
  <si>
    <t>1a</t>
  </si>
  <si>
    <t>1b</t>
  </si>
  <si>
    <t>With fixed-bed oxychlorination catalyst</t>
  </si>
  <si>
    <t>With fluidized-bed oxychlorination catalyst</t>
  </si>
  <si>
    <t>3a</t>
  </si>
  <si>
    <t>3b</t>
  </si>
  <si>
    <t>1,4-Dichlorobenzene</t>
  </si>
  <si>
    <t>PCB</t>
  </si>
  <si>
    <t>Low chlorinated, Clophen A30, Aroclor 1242</t>
  </si>
  <si>
    <t>Medium chlorinated, Clophen A40, Aroclor 1248</t>
  </si>
  <si>
    <t>Medium chlorinated, Clophen A50, Aroclor 1254</t>
  </si>
  <si>
    <t>High chlorinated, Clophen A60, Aroclor 1260</t>
  </si>
  <si>
    <t>Elemental chlorine production (per ton ECU)</t>
  </si>
  <si>
    <t>PVC only (per ton PVC product)</t>
  </si>
  <si>
    <t>PCP and PCP-Na</t>
  </si>
  <si>
    <t>Chlorinated Aromatic Chemicals (per ton product)</t>
  </si>
  <si>
    <t>PCP</t>
  </si>
  <si>
    <t>PCP-Na</t>
  </si>
  <si>
    <t>2,4,5-T</t>
  </si>
  <si>
    <t>Chloronitrofen (CNP)</t>
  </si>
  <si>
    <t>Old technologies</t>
  </si>
  <si>
    <t>New technologies</t>
  </si>
  <si>
    <t>Pentachloronitrobenzene (PCNB)</t>
  </si>
  <si>
    <t>2,4-D and derivatives</t>
  </si>
  <si>
    <t>Chlorinated Paraffins</t>
  </si>
  <si>
    <t>P-Chloranil</t>
  </si>
  <si>
    <t>Direct chlorination of phenol</t>
  </si>
  <si>
    <t>Chlorination of hydroquinone with minimal purification</t>
  </si>
  <si>
    <t>Chlorination of hydroquinone with moderate purification</t>
  </si>
  <si>
    <t>Chlorination of hydroquinone with advanced purification</t>
  </si>
  <si>
    <t>Phthalocyanine dyes and pigments</t>
  </si>
  <si>
    <t>Phthalocyanine copper</t>
  </si>
  <si>
    <t>Phthalocyanine green</t>
  </si>
  <si>
    <t>Dioxazine dyes and pigments</t>
  </si>
  <si>
    <t>Blue 106</t>
  </si>
  <si>
    <t>Blue 108</t>
  </si>
  <si>
    <t>Violet 23</t>
  </si>
  <si>
    <t>Triclosan</t>
  </si>
  <si>
    <t>TiCl4 and TiO2</t>
  </si>
  <si>
    <t>Caprolactam</t>
  </si>
  <si>
    <t>Other Chlorinated and Non-Chlorinated Chemical (per ton product)</t>
  </si>
  <si>
    <t>Please enter water discharge in L</t>
  </si>
  <si>
    <t>Petroleum refining</t>
  </si>
  <si>
    <t>Flares (per TJ fuel burned)</t>
  </si>
  <si>
    <t>Chemicals and Consumer Goods</t>
  </si>
  <si>
    <t>Catalytic reforming unit</t>
  </si>
  <si>
    <t>Coking unit</t>
  </si>
  <si>
    <t xml:space="preserve">Refinery-wide wastewater treatment </t>
  </si>
  <si>
    <t>Production processes (per ton oil)</t>
  </si>
  <si>
    <t>Please enter mass of residues in tons</t>
  </si>
  <si>
    <t>Textile plants (per ton textile)</t>
  </si>
  <si>
    <t>Mid-Range, non-BAT Technologies</t>
  </si>
  <si>
    <t>High-End, BAT Technologies</t>
  </si>
  <si>
    <t>Highly contaminated fuel (PCP treated)</t>
  </si>
  <si>
    <t>Moderately contaminated fuel</t>
  </si>
  <si>
    <t>Clean fuel</t>
  </si>
  <si>
    <r>
      <t xml:space="preserve">Medium control </t>
    </r>
    <r>
      <rPr>
        <sz val="10"/>
        <color indexed="10"/>
        <rFont val="Times New Roman"/>
        <family val="1"/>
      </rPr>
      <t xml:space="preserve">or open air cremations </t>
    </r>
    <r>
      <rPr>
        <sz val="10"/>
        <rFont val="Times New Roman"/>
        <family val="1"/>
      </rPr>
      <t>(per cremation)</t>
    </r>
  </si>
  <si>
    <t>Contaminated fuels</t>
  </si>
  <si>
    <t>Clean fuels, no afterburner</t>
  </si>
  <si>
    <t>Clean fuels, afterburner</t>
  </si>
  <si>
    <t>Dry cleaning</t>
  </si>
  <si>
    <t>Hazardous wastes</t>
  </si>
  <si>
    <t>Mixed wastes</t>
  </si>
  <si>
    <t>Domestic wastes</t>
  </si>
  <si>
    <t>Landfills, Waste Dumps and Landfill Mining</t>
  </si>
  <si>
    <t>Urban and industrial inputs</t>
  </si>
  <si>
    <t>Domestic inputs</t>
  </si>
  <si>
    <t>Please enter water discharge in m3</t>
  </si>
  <si>
    <t>Mixed domestic and industrial wastewater</t>
  </si>
  <si>
    <t>Urban and peri-urban wastewater</t>
  </si>
  <si>
    <t>Remote environments</t>
  </si>
  <si>
    <t>Organic wastes separated from mixed wastes</t>
  </si>
  <si>
    <t>Clean compost</t>
  </si>
  <si>
    <t>Contaminated Sites and Hotspots</t>
  </si>
  <si>
    <t>Chlor-alkali production</t>
  </si>
  <si>
    <r>
      <t>Leblanc process and associated chlorine/bleach production</t>
    </r>
    <r>
      <rPr>
        <sz val="11"/>
        <rFont val="Calibri"/>
        <family val="2"/>
      </rPr>
      <t xml:space="preserve">  </t>
    </r>
  </si>
  <si>
    <t>Production sites of chlorophenol</t>
  </si>
  <si>
    <t>Former lindane production where HCH waste isomers have been recycled</t>
  </si>
  <si>
    <t>Former production sites of other chemicals suspected to contain PCDD/PCDF</t>
  </si>
  <si>
    <t>Production sites of chlorinated solvents and other “HCB waste”</t>
  </si>
  <si>
    <t>(Former) PCB and PCB-containing materials/equipment production</t>
  </si>
  <si>
    <t>Application sites of PCDD/PCDF containing pesticides and chemicals</t>
  </si>
  <si>
    <t>Textile and leather factories</t>
  </si>
  <si>
    <t>Use of PCB</t>
  </si>
  <si>
    <t>Use of chlorine for production of metals and inorganic chemicals</t>
  </si>
  <si>
    <t>Waste incinerators</t>
  </si>
  <si>
    <t>Metal industries</t>
  </si>
  <si>
    <t>Fire accidents</t>
  </si>
  <si>
    <t>Dredging of sediments and contaminated flood plains</t>
  </si>
  <si>
    <t>Dumps of wastes/residues from groups 1-9</t>
  </si>
  <si>
    <t>Kaolin or ball clay sites</t>
  </si>
  <si>
    <t>m</t>
  </si>
  <si>
    <t>EDC/VCM and EDC/VCM/PVC production processes (per ton EDC)</t>
  </si>
  <si>
    <t>EDC/VCM and EDC/VCM/PVC vent and liquid-vent combustors (per ton VCM)</t>
  </si>
  <si>
    <t>2,4,5-T and 2,4,6-2,4,6-trichlorophenol</t>
  </si>
  <si>
    <t>2,4,6-trichlorophenol</t>
  </si>
  <si>
    <t>High-End Technologies*</t>
  </si>
  <si>
    <t>* Releases to residues from EDC/VCM, EDC/VCM/PVC and PVC-only facilities with high-end technologies (waste water treatment solids and/or spent catalyst) only if solids are NOT incinerated</t>
  </si>
  <si>
    <t>Clean scrap/virgin iron or dirty scrap, EAF equipped with APC designed for low PCDD/PCDF emission, BOF furnaces</t>
  </si>
  <si>
    <t>Lead production from scrap containing PVC</t>
  </si>
  <si>
    <t>Lead production from PVC/Cl2 free scrap, some APCS</t>
  </si>
  <si>
    <t>Lead production from PVC/Cl2 free scrap in
highly efficient furnaces, with APC including
scrubbers</t>
  </si>
  <si>
    <t>Hot briquetting/rotary furnaces, basic control*</t>
  </si>
  <si>
    <t>Comprehensive control*</t>
  </si>
  <si>
    <t>* In some cases (e.g. Waelz kilns) emission factors for residues can be as high as 2,000 µg TEQ/t of zinc</t>
  </si>
  <si>
    <t>Revised Excel file as of December 2012.</t>
  </si>
  <si>
    <t>EDC/VCM and EDC/VCM/PVC spent catalyst from facilities utilizing a fixed-bed oxychlorination catalyst (per ton EDC)</t>
  </si>
  <si>
    <t>Timber manufacture and treatment sites</t>
  </si>
  <si>
    <t>Cigar (per million items)</t>
  </si>
  <si>
    <t>Cigarette (per million items)</t>
  </si>
  <si>
    <t>Oil shale fired power plants</t>
  </si>
</sst>
</file>

<file path=xl/styles.xml><?xml version="1.0" encoding="utf-8"?>
<styleSheet xmlns="http://schemas.openxmlformats.org/spreadsheetml/2006/main">
  <numFmts count="4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H&quot;;\-#,##0\ &quot;DH&quot;"/>
    <numFmt numFmtId="165" formatCode="#,##0\ &quot;DH&quot;;[Red]\-#,##0\ &quot;DH&quot;"/>
    <numFmt numFmtId="166" formatCode="#,##0.00\ &quot;DH&quot;;\-#,##0.00\ &quot;DH&quot;"/>
    <numFmt numFmtId="167" formatCode="#,##0.00\ &quot;DH&quot;;[Red]\-#,##0.00\ &quot;DH&quot;"/>
    <numFmt numFmtId="168" formatCode="_-* #,##0\ &quot;DH&quot;_-;\-* #,##0\ &quot;DH&quot;_-;_-* &quot;-&quot;\ &quot;DH&quot;_-;_-@_-"/>
    <numFmt numFmtId="169" formatCode="_-* #,##0\ _D_H_-;\-* #,##0\ _D_H_-;_-* &quot;-&quot;\ _D_H_-;_-@_-"/>
    <numFmt numFmtId="170" formatCode="_-* #,##0.00\ &quot;DH&quot;_-;\-* #,##0.00\ &quot;DH&quot;_-;_-* &quot;-&quot;??\ &quot;DH&quot;_-;_-@_-"/>
    <numFmt numFmtId="171" formatCode="_-* #,##0.00\ _D_H_-;\-* #,##0.00\ _D_H_-;_-* &quot;-&quot;??\ _D_H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"/>
    <numFmt numFmtId="189" formatCode="0.0"/>
    <numFmt numFmtId="190" formatCode="0.000000"/>
    <numFmt numFmtId="191" formatCode="0.00000"/>
    <numFmt numFmtId="192" formatCode="0.0000"/>
    <numFmt numFmtId="193" formatCode="0.0000000"/>
    <numFmt numFmtId="194" formatCode="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2">
    <font>
      <sz val="10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3"/>
      <name val="Times New Roman"/>
      <family val="1"/>
    </font>
    <font>
      <i/>
      <sz val="10"/>
      <color indexed="53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5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Calibri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22" xfId="0" applyFont="1" applyBorder="1" applyAlignment="1">
      <alignment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27" xfId="0" applyBorder="1" applyAlignment="1">
      <alignment vertical="top"/>
    </xf>
    <xf numFmtId="0" fontId="4" fillId="34" borderId="32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3" fillId="34" borderId="33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1" fillId="35" borderId="36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0" fillId="35" borderId="34" xfId="0" applyFill="1" applyBorder="1" applyAlignment="1">
      <alignment/>
    </xf>
    <xf numFmtId="0" fontId="4" fillId="34" borderId="3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1" fillId="0" borderId="25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1" fillId="0" borderId="15" xfId="0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0" fillId="0" borderId="38" xfId="0" applyBorder="1" applyAlignment="1">
      <alignment vertical="top"/>
    </xf>
    <xf numFmtId="0" fontId="1" fillId="35" borderId="36" xfId="0" applyFont="1" applyFill="1" applyBorder="1" applyAlignment="1">
      <alignment horizontal="center" vertical="top"/>
    </xf>
    <xf numFmtId="0" fontId="1" fillId="35" borderId="33" xfId="0" applyFont="1" applyFill="1" applyBorder="1" applyAlignment="1">
      <alignment horizontal="center" vertical="top"/>
    </xf>
    <xf numFmtId="0" fontId="1" fillId="34" borderId="33" xfId="0" applyFont="1" applyFill="1" applyBorder="1" applyAlignment="1">
      <alignment horizontal="center" vertical="top"/>
    </xf>
    <xf numFmtId="0" fontId="1" fillId="35" borderId="34" xfId="0" applyFont="1" applyFill="1" applyBorder="1" applyAlignment="1">
      <alignment vertical="top"/>
    </xf>
    <xf numFmtId="0" fontId="1" fillId="34" borderId="34" xfId="0" applyFont="1" applyFill="1" applyBorder="1" applyAlignment="1">
      <alignment horizontal="center" vertical="top"/>
    </xf>
    <xf numFmtId="0" fontId="3" fillId="34" borderId="33" xfId="0" applyFont="1" applyFill="1" applyBorder="1" applyAlignment="1">
      <alignment vertical="top"/>
    </xf>
    <xf numFmtId="0" fontId="4" fillId="34" borderId="33" xfId="0" applyFont="1" applyFill="1" applyBorder="1" applyAlignment="1">
      <alignment horizontal="center" vertical="top" wrapText="1"/>
    </xf>
    <xf numFmtId="0" fontId="4" fillId="34" borderId="33" xfId="0" applyFont="1" applyFill="1" applyBorder="1" applyAlignment="1">
      <alignment vertical="top" wrapText="1"/>
    </xf>
    <xf numFmtId="0" fontId="0" fillId="35" borderId="32" xfId="0" applyFill="1" applyBorder="1" applyAlignment="1">
      <alignment vertical="top"/>
    </xf>
    <xf numFmtId="0" fontId="4" fillId="34" borderId="33" xfId="0" applyFont="1" applyFill="1" applyBorder="1" applyAlignment="1">
      <alignment horizontal="center" vertical="top"/>
    </xf>
    <xf numFmtId="0" fontId="4" fillId="34" borderId="32" xfId="0" applyFont="1" applyFill="1" applyBorder="1" applyAlignment="1">
      <alignment horizontal="center" vertical="top"/>
    </xf>
    <xf numFmtId="0" fontId="1" fillId="35" borderId="35" xfId="0" applyFont="1" applyFill="1" applyBorder="1" applyAlignment="1">
      <alignment vertical="top"/>
    </xf>
    <xf numFmtId="0" fontId="4" fillId="34" borderId="35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vertical="top"/>
    </xf>
    <xf numFmtId="0" fontId="1" fillId="33" borderId="27" xfId="0" applyFont="1" applyFill="1" applyBorder="1" applyAlignment="1">
      <alignment vertical="top"/>
    </xf>
    <xf numFmtId="0" fontId="1" fillId="33" borderId="39" xfId="0" applyFont="1" applyFill="1" applyBorder="1" applyAlignment="1">
      <alignment vertical="top"/>
    </xf>
    <xf numFmtId="0" fontId="1" fillId="33" borderId="35" xfId="0" applyFont="1" applyFill="1" applyBorder="1" applyAlignment="1">
      <alignment vertical="top"/>
    </xf>
    <xf numFmtId="0" fontId="1" fillId="33" borderId="12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5" borderId="40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3" borderId="39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4" borderId="35" xfId="0" applyFont="1" applyFill="1" applyBorder="1" applyAlignment="1">
      <alignment horizontal="center" vertical="top"/>
    </xf>
    <xf numFmtId="0" fontId="1" fillId="34" borderId="32" xfId="0" applyFont="1" applyFill="1" applyBorder="1" applyAlignment="1">
      <alignment vertical="top"/>
    </xf>
    <xf numFmtId="0" fontId="4" fillId="34" borderId="32" xfId="0" applyFont="1" applyFill="1" applyBorder="1" applyAlignment="1">
      <alignment vertical="top"/>
    </xf>
    <xf numFmtId="188" fontId="3" fillId="34" borderId="36" xfId="0" applyNumberFormat="1" applyFont="1" applyFill="1" applyBorder="1" applyAlignment="1">
      <alignment/>
    </xf>
    <xf numFmtId="188" fontId="4" fillId="34" borderId="33" xfId="0" applyNumberFormat="1" applyFont="1" applyFill="1" applyBorder="1" applyAlignment="1">
      <alignment/>
    </xf>
    <xf numFmtId="188" fontId="4" fillId="34" borderId="32" xfId="0" applyNumberFormat="1" applyFont="1" applyFill="1" applyBorder="1" applyAlignment="1">
      <alignment/>
    </xf>
    <xf numFmtId="188" fontId="3" fillId="34" borderId="33" xfId="0" applyNumberFormat="1" applyFont="1" applyFill="1" applyBorder="1" applyAlignment="1">
      <alignment/>
    </xf>
    <xf numFmtId="188" fontId="4" fillId="34" borderId="35" xfId="0" applyNumberFormat="1" applyFont="1" applyFill="1" applyBorder="1" applyAlignment="1">
      <alignment/>
    </xf>
    <xf numFmtId="188" fontId="1" fillId="33" borderId="35" xfId="0" applyNumberFormat="1" applyFont="1" applyFill="1" applyBorder="1" applyAlignment="1">
      <alignment/>
    </xf>
    <xf numFmtId="188" fontId="3" fillId="34" borderId="33" xfId="0" applyNumberFormat="1" applyFont="1" applyFill="1" applyBorder="1" applyAlignment="1">
      <alignment vertical="top"/>
    </xf>
    <xf numFmtId="188" fontId="1" fillId="33" borderId="31" xfId="0" applyNumberFormat="1" applyFont="1" applyFill="1" applyBorder="1" applyAlignment="1">
      <alignment/>
    </xf>
    <xf numFmtId="188" fontId="4" fillId="34" borderId="33" xfId="0" applyNumberFormat="1" applyFont="1" applyFill="1" applyBorder="1" applyAlignment="1">
      <alignment vertical="top" wrapText="1"/>
    </xf>
    <xf numFmtId="188" fontId="4" fillId="34" borderId="32" xfId="0" applyNumberFormat="1" applyFont="1" applyFill="1" applyBorder="1" applyAlignment="1">
      <alignment vertical="top" wrapText="1"/>
    </xf>
    <xf numFmtId="188" fontId="4" fillId="34" borderId="35" xfId="0" applyNumberFormat="1" applyFont="1" applyFill="1" applyBorder="1" applyAlignment="1">
      <alignment horizontal="right" vertical="top" wrapText="1"/>
    </xf>
    <xf numFmtId="188" fontId="1" fillId="33" borderId="35" xfId="0" applyNumberFormat="1" applyFont="1" applyFill="1" applyBorder="1" applyAlignment="1">
      <alignment vertical="top"/>
    </xf>
    <xf numFmtId="188" fontId="4" fillId="34" borderId="32" xfId="0" applyNumberFormat="1" applyFont="1" applyFill="1" applyBorder="1" applyAlignment="1">
      <alignment vertical="top"/>
    </xf>
    <xf numFmtId="2" fontId="0" fillId="0" borderId="20" xfId="0" applyNumberFormat="1" applyBorder="1" applyAlignment="1">
      <alignment/>
    </xf>
    <xf numFmtId="188" fontId="0" fillId="0" borderId="20" xfId="0" applyNumberFormat="1" applyBorder="1" applyAlignment="1">
      <alignment/>
    </xf>
    <xf numFmtId="0" fontId="1" fillId="0" borderId="42" xfId="0" applyFont="1" applyBorder="1" applyAlignment="1">
      <alignment/>
    </xf>
    <xf numFmtId="188" fontId="0" fillId="0" borderId="0" xfId="0" applyNumberFormat="1" applyAlignment="1">
      <alignment/>
    </xf>
    <xf numFmtId="3" fontId="0" fillId="35" borderId="32" xfId="0" applyNumberFormat="1" applyFill="1" applyBorder="1" applyAlignment="1">
      <alignment vertical="top"/>
    </xf>
    <xf numFmtId="3" fontId="1" fillId="35" borderId="33" xfId="0" applyNumberFormat="1" applyFont="1" applyFill="1" applyBorder="1" applyAlignment="1">
      <alignment/>
    </xf>
    <xf numFmtId="3" fontId="1" fillId="35" borderId="33" xfId="0" applyNumberFormat="1" applyFont="1" applyFill="1" applyBorder="1" applyAlignment="1">
      <alignment vertical="top"/>
    </xf>
    <xf numFmtId="3" fontId="1" fillId="33" borderId="31" xfId="0" applyNumberFormat="1" applyFont="1" applyFill="1" applyBorder="1" applyAlignment="1">
      <alignment/>
    </xf>
    <xf numFmtId="3" fontId="0" fillId="35" borderId="33" xfId="0" applyNumberFormat="1" applyFill="1" applyBorder="1" applyAlignment="1">
      <alignment vertical="top"/>
    </xf>
    <xf numFmtId="3" fontId="0" fillId="35" borderId="33" xfId="0" applyNumberFormat="1" applyFill="1" applyBorder="1" applyAlignment="1">
      <alignment/>
    </xf>
    <xf numFmtId="3" fontId="0" fillId="35" borderId="32" xfId="0" applyNumberFormat="1" applyFill="1" applyBorder="1" applyAlignment="1">
      <alignment/>
    </xf>
    <xf numFmtId="3" fontId="0" fillId="35" borderId="33" xfId="0" applyNumberFormat="1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3" fontId="1" fillId="35" borderId="36" xfId="0" applyNumberFormat="1" applyFont="1" applyFill="1" applyBorder="1" applyAlignment="1">
      <alignment/>
    </xf>
    <xf numFmtId="3" fontId="0" fillId="35" borderId="35" xfId="0" applyNumberFormat="1" applyFont="1" applyFill="1" applyBorder="1" applyAlignment="1">
      <alignment/>
    </xf>
    <xf numFmtId="3" fontId="2" fillId="35" borderId="33" xfId="0" applyNumberFormat="1" applyFont="1" applyFill="1" applyBorder="1" applyAlignment="1">
      <alignment vertical="top" wrapText="1"/>
    </xf>
    <xf numFmtId="3" fontId="0" fillId="35" borderId="33" xfId="0" applyNumberFormat="1" applyFont="1" applyFill="1" applyBorder="1" applyAlignment="1">
      <alignment vertical="top" wrapText="1"/>
    </xf>
    <xf numFmtId="3" fontId="0" fillId="35" borderId="33" xfId="0" applyNumberFormat="1" applyFont="1" applyFill="1" applyBorder="1" applyAlignment="1">
      <alignment vertical="top"/>
    </xf>
    <xf numFmtId="3" fontId="0" fillId="35" borderId="32" xfId="0" applyNumberFormat="1" applyFont="1" applyFill="1" applyBorder="1" applyAlignment="1">
      <alignment vertical="top"/>
    </xf>
    <xf numFmtId="3" fontId="0" fillId="35" borderId="35" xfId="0" applyNumberFormat="1" applyFont="1" applyFill="1" applyBorder="1" applyAlignment="1">
      <alignment vertical="top"/>
    </xf>
    <xf numFmtId="3" fontId="1" fillId="33" borderId="35" xfId="0" applyNumberFormat="1" applyFont="1" applyFill="1" applyBorder="1" applyAlignment="1">
      <alignment vertical="top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6" xfId="0" applyBorder="1" applyAlignment="1">
      <alignment horizontal="center"/>
    </xf>
    <xf numFmtId="189" fontId="3" fillId="34" borderId="33" xfId="0" applyNumberFormat="1" applyFont="1" applyFill="1" applyBorder="1" applyAlignment="1">
      <alignment/>
    </xf>
    <xf numFmtId="189" fontId="1" fillId="33" borderId="35" xfId="0" applyNumberFormat="1" applyFont="1" applyFill="1" applyBorder="1" applyAlignment="1">
      <alignment/>
    </xf>
    <xf numFmtId="0" fontId="0" fillId="34" borderId="32" xfId="0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3" fontId="0" fillId="35" borderId="33" xfId="0" applyNumberFormat="1" applyFill="1" applyBorder="1" applyAlignment="1">
      <alignment wrapText="1"/>
    </xf>
    <xf numFmtId="188" fontId="4" fillId="34" borderId="33" xfId="0" applyNumberFormat="1" applyFont="1" applyFill="1" applyBorder="1" applyAlignment="1">
      <alignment wrapText="1"/>
    </xf>
    <xf numFmtId="0" fontId="4" fillId="34" borderId="33" xfId="0" applyFont="1" applyFill="1" applyBorder="1" applyAlignment="1">
      <alignment wrapText="1"/>
    </xf>
    <xf numFmtId="189" fontId="4" fillId="34" borderId="3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3" fontId="0" fillId="35" borderId="32" xfId="0" applyNumberFormat="1" applyFill="1" applyBorder="1" applyAlignment="1">
      <alignment wrapText="1"/>
    </xf>
    <xf numFmtId="188" fontId="4" fillId="34" borderId="32" xfId="0" applyNumberFormat="1" applyFont="1" applyFill="1" applyBorder="1" applyAlignment="1">
      <alignment wrapText="1"/>
    </xf>
    <xf numFmtId="0" fontId="4" fillId="34" borderId="32" xfId="0" applyFont="1" applyFill="1" applyBorder="1" applyAlignment="1">
      <alignment wrapText="1"/>
    </xf>
    <xf numFmtId="3" fontId="1" fillId="35" borderId="33" xfId="0" applyNumberFormat="1" applyFont="1" applyFill="1" applyBorder="1" applyAlignment="1">
      <alignment wrapText="1"/>
    </xf>
    <xf numFmtId="188" fontId="3" fillId="34" borderId="33" xfId="0" applyNumberFormat="1" applyFont="1" applyFill="1" applyBorder="1" applyAlignment="1">
      <alignment wrapText="1"/>
    </xf>
    <xf numFmtId="0" fontId="3" fillId="34" borderId="33" xfId="0" applyFont="1" applyFill="1" applyBorder="1" applyAlignment="1">
      <alignment wrapText="1"/>
    </xf>
    <xf numFmtId="189" fontId="3" fillId="34" borderId="33" xfId="0" applyNumberFormat="1" applyFont="1" applyFill="1" applyBorder="1" applyAlignment="1">
      <alignment wrapText="1"/>
    </xf>
    <xf numFmtId="1" fontId="3" fillId="34" borderId="33" xfId="0" applyNumberFormat="1" applyFont="1" applyFill="1" applyBorder="1" applyAlignment="1">
      <alignment wrapText="1"/>
    </xf>
    <xf numFmtId="3" fontId="0" fillId="35" borderId="33" xfId="0" applyNumberFormat="1" applyFont="1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vertical="top" wrapText="1"/>
    </xf>
    <xf numFmtId="3" fontId="1" fillId="35" borderId="33" xfId="0" applyNumberFormat="1" applyFont="1" applyFill="1" applyBorder="1" applyAlignment="1">
      <alignment vertical="top" wrapText="1"/>
    </xf>
    <xf numFmtId="188" fontId="3" fillId="34" borderId="33" xfId="0" applyNumberFormat="1" applyFont="1" applyFill="1" applyBorder="1" applyAlignment="1">
      <alignment vertical="top" wrapText="1"/>
    </xf>
    <xf numFmtId="0" fontId="3" fillId="34" borderId="33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0" fillId="35" borderId="33" xfId="0" applyNumberFormat="1" applyFill="1" applyBorder="1" applyAlignment="1">
      <alignment vertical="top" wrapText="1"/>
    </xf>
    <xf numFmtId="1" fontId="3" fillId="34" borderId="33" xfId="0" applyNumberFormat="1" applyFont="1" applyFill="1" applyBorder="1" applyAlignment="1">
      <alignment vertical="top" wrapText="1"/>
    </xf>
    <xf numFmtId="3" fontId="0" fillId="35" borderId="32" xfId="0" applyNumberFormat="1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3" fontId="0" fillId="35" borderId="35" xfId="0" applyNumberFormat="1" applyFont="1" applyFill="1" applyBorder="1" applyAlignment="1">
      <alignment vertical="top" wrapText="1"/>
    </xf>
    <xf numFmtId="0" fontId="4" fillId="34" borderId="35" xfId="0" applyFont="1" applyFill="1" applyBorder="1" applyAlignment="1">
      <alignment vertical="top" wrapText="1"/>
    </xf>
    <xf numFmtId="0" fontId="1" fillId="0" borderId="4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192" fontId="3" fillId="34" borderId="33" xfId="0" applyNumberFormat="1" applyFont="1" applyFill="1" applyBorder="1" applyAlignment="1">
      <alignment vertical="top" wrapText="1"/>
    </xf>
    <xf numFmtId="0" fontId="0" fillId="0" borderId="37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35" borderId="33" xfId="0" applyNumberFormat="1" applyFill="1" applyBorder="1" applyAlignment="1">
      <alignment vertical="center"/>
    </xf>
    <xf numFmtId="188" fontId="4" fillId="34" borderId="33" xfId="0" applyNumberFormat="1" applyFont="1" applyFill="1" applyBorder="1" applyAlignment="1">
      <alignment vertical="center"/>
    </xf>
    <xf numFmtId="0" fontId="4" fillId="34" borderId="3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" fontId="0" fillId="35" borderId="32" xfId="0" applyNumberFormat="1" applyFill="1" applyBorder="1" applyAlignment="1">
      <alignment vertical="center"/>
    </xf>
    <xf numFmtId="188" fontId="4" fillId="34" borderId="32" xfId="0" applyNumberFormat="1" applyFont="1" applyFill="1" applyBorder="1" applyAlignment="1">
      <alignment vertical="center"/>
    </xf>
    <xf numFmtId="0" fontId="4" fillId="34" borderId="32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2" xfId="0" applyFill="1" applyBorder="1" applyAlignment="1">
      <alignment horizontal="center"/>
    </xf>
    <xf numFmtId="0" fontId="0" fillId="34" borderId="48" xfId="0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horizontal="center"/>
    </xf>
    <xf numFmtId="3" fontId="0" fillId="34" borderId="15" xfId="0" applyNumberFormat="1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1" fillId="35" borderId="25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1" fillId="35" borderId="42" xfId="0" applyFont="1" applyFill="1" applyBorder="1" applyAlignment="1">
      <alignment/>
    </xf>
    <xf numFmtId="3" fontId="1" fillId="35" borderId="13" xfId="0" applyNumberFormat="1" applyFont="1" applyFill="1" applyBorder="1" applyAlignment="1">
      <alignment/>
    </xf>
    <xf numFmtId="0" fontId="0" fillId="34" borderId="38" xfId="0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1" fillId="35" borderId="33" xfId="0" applyNumberFormat="1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3" fontId="0" fillId="35" borderId="32" xfId="0" applyNumberFormat="1" applyFont="1" applyFill="1" applyBorder="1" applyAlignment="1">
      <alignment vertical="center"/>
    </xf>
    <xf numFmtId="3" fontId="0" fillId="0" borderId="20" xfId="0" applyNumberFormat="1" applyBorder="1" applyAlignment="1">
      <alignment vertical="center"/>
    </xf>
    <xf numFmtId="192" fontId="4" fillId="34" borderId="32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3" fontId="0" fillId="35" borderId="35" xfId="0" applyNumberFormat="1" applyFill="1" applyBorder="1" applyAlignment="1">
      <alignment vertical="center"/>
    </xf>
    <xf numFmtId="188" fontId="4" fillId="34" borderId="35" xfId="0" applyNumberFormat="1" applyFont="1" applyFill="1" applyBorder="1" applyAlignment="1">
      <alignment vertical="center"/>
    </xf>
    <xf numFmtId="0" fontId="4" fillId="34" borderId="35" xfId="0" applyFont="1" applyFill="1" applyBorder="1" applyAlignment="1">
      <alignment vertical="center"/>
    </xf>
    <xf numFmtId="0" fontId="0" fillId="0" borderId="23" xfId="0" applyBorder="1" applyAlignment="1">
      <alignment vertical="center" wrapText="1"/>
    </xf>
    <xf numFmtId="3" fontId="0" fillId="35" borderId="32" xfId="0" applyNumberFormat="1" applyFill="1" applyBorder="1" applyAlignment="1">
      <alignment vertical="center" wrapText="1"/>
    </xf>
    <xf numFmtId="188" fontId="4" fillId="34" borderId="32" xfId="0" applyNumberFormat="1" applyFont="1" applyFill="1" applyBorder="1" applyAlignment="1">
      <alignment vertical="center" wrapText="1"/>
    </xf>
    <xf numFmtId="0" fontId="4" fillId="34" borderId="3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3" fontId="1" fillId="35" borderId="33" xfId="0" applyNumberFormat="1" applyFont="1" applyFill="1" applyBorder="1" applyAlignment="1">
      <alignment vertical="center" wrapText="1"/>
    </xf>
    <xf numFmtId="188" fontId="3" fillId="34" borderId="33" xfId="0" applyNumberFormat="1" applyFont="1" applyFill="1" applyBorder="1" applyAlignment="1">
      <alignment vertical="center" wrapText="1"/>
    </xf>
    <xf numFmtId="189" fontId="3" fillId="34" borderId="33" xfId="0" applyNumberFormat="1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4" fillId="34" borderId="32" xfId="0" applyFont="1" applyFill="1" applyBorder="1" applyAlignment="1">
      <alignment horizontal="center" vertical="center" wrapText="1"/>
    </xf>
    <xf numFmtId="3" fontId="0" fillId="35" borderId="33" xfId="0" applyNumberFormat="1" applyFont="1" applyFill="1" applyBorder="1" applyAlignment="1">
      <alignment vertical="center" wrapText="1"/>
    </xf>
    <xf numFmtId="188" fontId="4" fillId="34" borderId="33" xfId="0" applyNumberFormat="1" applyFont="1" applyFill="1" applyBorder="1" applyAlignment="1">
      <alignment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3" fontId="2" fillId="35" borderId="33" xfId="0" applyNumberFormat="1" applyFont="1" applyFill="1" applyBorder="1" applyAlignment="1">
      <alignment vertical="center" wrapText="1"/>
    </xf>
    <xf numFmtId="0" fontId="6" fillId="34" borderId="33" xfId="0" applyFont="1" applyFill="1" applyBorder="1" applyAlignment="1">
      <alignment vertical="center" wrapText="1"/>
    </xf>
    <xf numFmtId="188" fontId="6" fillId="34" borderId="33" xfId="0" applyNumberFormat="1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1" fontId="3" fillId="34" borderId="33" xfId="0" applyNumberFormat="1" applyFont="1" applyFill="1" applyBorder="1" applyAlignment="1">
      <alignment vertical="top"/>
    </xf>
    <xf numFmtId="188" fontId="8" fillId="34" borderId="33" xfId="0" applyNumberFormat="1" applyFont="1" applyFill="1" applyBorder="1" applyAlignment="1">
      <alignment vertical="top" wrapText="1"/>
    </xf>
    <xf numFmtId="0" fontId="1" fillId="0" borderId="2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3" fontId="0" fillId="35" borderId="33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189" fontId="9" fillId="0" borderId="49" xfId="0" applyNumberFormat="1" applyFont="1" applyBorder="1" applyAlignment="1">
      <alignment/>
    </xf>
    <xf numFmtId="189" fontId="9" fillId="0" borderId="15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188" fontId="9" fillId="0" borderId="14" xfId="0" applyNumberFormat="1" applyFont="1" applyBorder="1" applyAlignment="1">
      <alignment/>
    </xf>
    <xf numFmtId="49" fontId="10" fillId="33" borderId="50" xfId="0" applyNumberFormat="1" applyFont="1" applyFill="1" applyBorder="1" applyAlignment="1">
      <alignment horizontal="right"/>
    </xf>
    <xf numFmtId="0" fontId="10" fillId="33" borderId="51" xfId="0" applyFont="1" applyFill="1" applyBorder="1" applyAlignment="1">
      <alignment/>
    </xf>
    <xf numFmtId="189" fontId="10" fillId="33" borderId="51" xfId="0" applyNumberFormat="1" applyFont="1" applyFill="1" applyBorder="1" applyAlignment="1">
      <alignment/>
    </xf>
    <xf numFmtId="189" fontId="10" fillId="33" borderId="52" xfId="0" applyNumberFormat="1" applyFont="1" applyFill="1" applyBorder="1" applyAlignment="1">
      <alignment/>
    </xf>
    <xf numFmtId="0" fontId="9" fillId="36" borderId="12" xfId="0" applyFont="1" applyFill="1" applyBorder="1" applyAlignment="1">
      <alignment/>
    </xf>
    <xf numFmtId="0" fontId="9" fillId="36" borderId="27" xfId="0" applyFont="1" applyFill="1" applyBorder="1" applyAlignment="1">
      <alignment/>
    </xf>
    <xf numFmtId="0" fontId="0" fillId="0" borderId="11" xfId="0" applyFont="1" applyBorder="1" applyAlignment="1">
      <alignment/>
    </xf>
    <xf numFmtId="0" fontId="11" fillId="34" borderId="33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53" xfId="0" applyFill="1" applyBorder="1" applyAlignment="1">
      <alignment horizontal="center" vertical="top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34" borderId="3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 vertical="top"/>
    </xf>
    <xf numFmtId="3" fontId="0" fillId="35" borderId="33" xfId="0" applyNumberFormat="1" applyFont="1" applyFill="1" applyBorder="1" applyAlignment="1">
      <alignment vertical="center"/>
    </xf>
    <xf numFmtId="1" fontId="4" fillId="34" borderId="33" xfId="0" applyNumberFormat="1" applyFont="1" applyFill="1" applyBorder="1" applyAlignment="1">
      <alignment vertical="center"/>
    </xf>
    <xf numFmtId="188" fontId="3" fillId="34" borderId="33" xfId="0" applyNumberFormat="1" applyFont="1" applyFill="1" applyBorder="1" applyAlignment="1">
      <alignment vertical="center"/>
    </xf>
    <xf numFmtId="1" fontId="3" fillId="34" borderId="33" xfId="0" applyNumberFormat="1" applyFont="1" applyFill="1" applyBorder="1" applyAlignment="1">
      <alignment vertical="center"/>
    </xf>
    <xf numFmtId="1" fontId="3" fillId="34" borderId="33" xfId="0" applyNumberFormat="1" applyFont="1" applyFill="1" applyBorder="1" applyAlignment="1">
      <alignment/>
    </xf>
    <xf numFmtId="3" fontId="0" fillId="35" borderId="33" xfId="0" applyNumberFormat="1" applyFill="1" applyBorder="1" applyAlignment="1">
      <alignment horizontal="right" vertical="center"/>
    </xf>
    <xf numFmtId="189" fontId="3" fillId="34" borderId="33" xfId="0" applyNumberFormat="1" applyFont="1" applyFill="1" applyBorder="1" applyAlignment="1">
      <alignment vertical="center"/>
    </xf>
    <xf numFmtId="1" fontId="3" fillId="34" borderId="33" xfId="0" applyNumberFormat="1" applyFont="1" applyFill="1" applyBorder="1" applyAlignment="1">
      <alignment vertical="center" wrapText="1"/>
    </xf>
    <xf numFmtId="1" fontId="1" fillId="33" borderId="35" xfId="0" applyNumberFormat="1" applyFont="1" applyFill="1" applyBorder="1" applyAlignment="1">
      <alignment/>
    </xf>
    <xf numFmtId="1" fontId="3" fillId="34" borderId="36" xfId="0" applyNumberFormat="1" applyFont="1" applyFill="1" applyBorder="1" applyAlignment="1">
      <alignment/>
    </xf>
    <xf numFmtId="0" fontId="1" fillId="34" borderId="5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3" xfId="0" applyFill="1" applyBorder="1" applyAlignment="1">
      <alignment vertical="center"/>
    </xf>
    <xf numFmtId="0" fontId="0" fillId="34" borderId="33" xfId="0" applyFill="1" applyBorder="1" applyAlignment="1">
      <alignment vertical="center" wrapText="1"/>
    </xf>
    <xf numFmtId="0" fontId="7" fillId="34" borderId="33" xfId="0" applyFont="1" applyFill="1" applyBorder="1" applyAlignment="1">
      <alignment vertical="center" wrapText="1"/>
    </xf>
    <xf numFmtId="0" fontId="4" fillId="34" borderId="3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188" fontId="4" fillId="34" borderId="33" xfId="0" applyNumberFormat="1" applyFont="1" applyFill="1" applyBorder="1" applyAlignment="1">
      <alignment horizontal="right" vertical="center"/>
    </xf>
    <xf numFmtId="0" fontId="4" fillId="34" borderId="33" xfId="0" applyFont="1" applyFill="1" applyBorder="1" applyAlignment="1">
      <alignment horizontal="center"/>
    </xf>
    <xf numFmtId="188" fontId="4" fillId="34" borderId="35" xfId="0" applyNumberFormat="1" applyFont="1" applyFill="1" applyBorder="1" applyAlignment="1">
      <alignment horizontal="right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188" fontId="3" fillId="34" borderId="33" xfId="0" applyNumberFormat="1" applyFont="1" applyFill="1" applyBorder="1" applyAlignment="1">
      <alignment horizontal="right"/>
    </xf>
    <xf numFmtId="3" fontId="1" fillId="35" borderId="33" xfId="0" applyNumberFormat="1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 horizontal="center"/>
    </xf>
    <xf numFmtId="3" fontId="1" fillId="35" borderId="33" xfId="0" applyNumberFormat="1" applyFont="1" applyFill="1" applyBorder="1" applyAlignment="1">
      <alignment horizontal="right"/>
    </xf>
    <xf numFmtId="3" fontId="0" fillId="35" borderId="33" xfId="0" applyNumberFormat="1" applyFont="1" applyFill="1" applyBorder="1" applyAlignment="1">
      <alignment horizontal="right" vertical="center"/>
    </xf>
    <xf numFmtId="3" fontId="0" fillId="35" borderId="0" xfId="0" applyNumberFormat="1" applyFont="1" applyFill="1" applyBorder="1" applyAlignment="1">
      <alignment horizontal="right" vertical="center"/>
    </xf>
    <xf numFmtId="3" fontId="0" fillId="35" borderId="33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 horizontal="right"/>
    </xf>
    <xf numFmtId="3" fontId="0" fillId="35" borderId="35" xfId="0" applyNumberFormat="1" applyFont="1" applyFill="1" applyBorder="1" applyAlignment="1">
      <alignment horizontal="right"/>
    </xf>
    <xf numFmtId="3" fontId="0" fillId="35" borderId="27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horizontal="center"/>
    </xf>
    <xf numFmtId="3" fontId="0" fillId="35" borderId="37" xfId="0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55" xfId="0" applyNumberForma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 vertical="center" wrapText="1"/>
    </xf>
    <xf numFmtId="3" fontId="2" fillId="35" borderId="0" xfId="0" applyNumberFormat="1" applyFont="1" applyFill="1" applyBorder="1" applyAlignment="1">
      <alignment vertical="center" wrapText="1"/>
    </xf>
    <xf numFmtId="3" fontId="0" fillId="35" borderId="55" xfId="0" applyNumberFormat="1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4" fillId="34" borderId="36" xfId="0" applyNumberFormat="1" applyFont="1" applyFill="1" applyBorder="1" applyAlignment="1">
      <alignment/>
    </xf>
    <xf numFmtId="189" fontId="9" fillId="0" borderId="18" xfId="0" applyNumberFormat="1" applyFont="1" applyBorder="1" applyAlignment="1">
      <alignment/>
    </xf>
    <xf numFmtId="189" fontId="9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3" fontId="0" fillId="0" borderId="13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3" fontId="0" fillId="0" borderId="17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94" fontId="0" fillId="0" borderId="17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0" fontId="0" fillId="0" borderId="13" xfId="0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188" fontId="4" fillId="34" borderId="33" xfId="0" applyNumberFormat="1" applyFont="1" applyFill="1" applyBorder="1" applyAlignment="1">
      <alignment horizontal="right" vertical="center" wrapText="1"/>
    </xf>
    <xf numFmtId="188" fontId="4" fillId="34" borderId="32" xfId="0" applyNumberFormat="1" applyFont="1" applyFill="1" applyBorder="1" applyAlignment="1">
      <alignment horizontal="right" vertical="top" wrapText="1"/>
    </xf>
    <xf numFmtId="0" fontId="0" fillId="35" borderId="56" xfId="0" applyFill="1" applyBorder="1" applyAlignment="1">
      <alignment horizontal="center"/>
    </xf>
    <xf numFmtId="0" fontId="0" fillId="35" borderId="57" xfId="0" applyFill="1" applyBorder="1" applyAlignment="1">
      <alignment wrapText="1"/>
    </xf>
    <xf numFmtId="0" fontId="0" fillId="35" borderId="58" xfId="0" applyFill="1" applyBorder="1" applyAlignment="1">
      <alignment wrapText="1"/>
    </xf>
    <xf numFmtId="0" fontId="0" fillId="35" borderId="58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1" fillId="34" borderId="34" xfId="0" applyFont="1" applyFill="1" applyBorder="1" applyAlignment="1">
      <alignment horizontal="center" vertical="center"/>
    </xf>
    <xf numFmtId="3" fontId="3" fillId="34" borderId="33" xfId="0" applyNumberFormat="1" applyFont="1" applyFill="1" applyBorder="1" applyAlignment="1">
      <alignment vertical="center"/>
    </xf>
    <xf numFmtId="3" fontId="2" fillId="35" borderId="33" xfId="0" applyNumberFormat="1" applyFont="1" applyFill="1" applyBorder="1" applyAlignment="1">
      <alignment vertical="center"/>
    </xf>
    <xf numFmtId="3" fontId="7" fillId="34" borderId="33" xfId="0" applyNumberFormat="1" applyFont="1" applyFill="1" applyBorder="1" applyAlignment="1">
      <alignment vertical="center"/>
    </xf>
    <xf numFmtId="188" fontId="7" fillId="34" borderId="33" xfId="0" applyNumberFormat="1" applyFont="1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3" fontId="15" fillId="35" borderId="33" xfId="0" applyNumberFormat="1" applyFont="1" applyFill="1" applyBorder="1" applyAlignment="1">
      <alignment vertical="center"/>
    </xf>
    <xf numFmtId="188" fontId="16" fillId="34" borderId="33" xfId="0" applyNumberFormat="1" applyFont="1" applyFill="1" applyBorder="1" applyAlignment="1">
      <alignment vertical="center"/>
    </xf>
    <xf numFmtId="0" fontId="16" fillId="34" borderId="33" xfId="0" applyFont="1" applyFill="1" applyBorder="1" applyAlignment="1">
      <alignment vertical="center"/>
    </xf>
    <xf numFmtId="189" fontId="16" fillId="34" borderId="33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3" fontId="0" fillId="35" borderId="32" xfId="0" applyNumberForma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6" fillId="34" borderId="32" xfId="0" applyFont="1" applyFill="1" applyBorder="1" applyAlignment="1">
      <alignment vertical="center" wrapText="1"/>
    </xf>
    <xf numFmtId="0" fontId="0" fillId="35" borderId="57" xfId="0" applyFill="1" applyBorder="1" applyAlignment="1">
      <alignment horizontal="right" wrapText="1"/>
    </xf>
    <xf numFmtId="0" fontId="0" fillId="35" borderId="58" xfId="0" applyFill="1" applyBorder="1" applyAlignment="1">
      <alignment horizontal="right" wrapText="1"/>
    </xf>
    <xf numFmtId="0" fontId="0" fillId="35" borderId="57" xfId="0" applyFont="1" applyFill="1" applyBorder="1" applyAlignment="1">
      <alignment vertical="center" wrapText="1"/>
    </xf>
    <xf numFmtId="3" fontId="0" fillId="0" borderId="56" xfId="0" applyNumberFormat="1" applyBorder="1" applyAlignment="1">
      <alignment vertical="top"/>
    </xf>
    <xf numFmtId="3" fontId="0" fillId="35" borderId="57" xfId="0" applyNumberFormat="1" applyFill="1" applyBorder="1" applyAlignment="1">
      <alignment vertical="top"/>
    </xf>
    <xf numFmtId="3" fontId="0" fillId="0" borderId="57" xfId="0" applyNumberFormat="1" applyBorder="1" applyAlignment="1">
      <alignment vertical="top"/>
    </xf>
    <xf numFmtId="0" fontId="0" fillId="0" borderId="58" xfId="0" applyFill="1" applyBorder="1" applyAlignment="1">
      <alignment/>
    </xf>
    <xf numFmtId="0" fontId="0" fillId="0" borderId="57" xfId="0" applyFill="1" applyBorder="1" applyAlignment="1">
      <alignment horizontal="right"/>
    </xf>
    <xf numFmtId="0" fontId="0" fillId="0" borderId="57" xfId="0" applyFill="1" applyBorder="1" applyAlignment="1">
      <alignment horizontal="right" wrapText="1"/>
    </xf>
    <xf numFmtId="0" fontId="0" fillId="0" borderId="58" xfId="0" applyFill="1" applyBorder="1" applyAlignment="1">
      <alignment horizontal="right" wrapText="1"/>
    </xf>
    <xf numFmtId="0" fontId="0" fillId="0" borderId="58" xfId="0" applyFill="1" applyBorder="1" applyAlignment="1">
      <alignment horizontal="right" vertical="center" wrapText="1"/>
    </xf>
    <xf numFmtId="0" fontId="0" fillId="0" borderId="59" xfId="0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1" fillId="0" borderId="21" xfId="0" applyFont="1" applyBorder="1" applyAlignment="1">
      <alignment vertical="top"/>
    </xf>
    <xf numFmtId="0" fontId="0" fillId="0" borderId="39" xfId="0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1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15" xfId="0" applyFill="1" applyBorder="1" applyAlignment="1">
      <alignment wrapText="1"/>
    </xf>
    <xf numFmtId="0" fontId="0" fillId="0" borderId="21" xfId="0" applyFill="1" applyBorder="1" applyAlignment="1">
      <alignment wrapText="1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wrapText="1"/>
    </xf>
    <xf numFmtId="0" fontId="1" fillId="35" borderId="6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3" fontId="0" fillId="35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3" fontId="0" fillId="0" borderId="15" xfId="0" applyNumberFormat="1" applyFill="1" applyBorder="1" applyAlignment="1">
      <alignment horizontal="right" vertical="center" wrapText="1"/>
    </xf>
    <xf numFmtId="3" fontId="0" fillId="0" borderId="15" xfId="0" applyNumberFormat="1" applyFill="1" applyBorder="1" applyAlignment="1">
      <alignment horizontal="right" vertical="top" wrapText="1"/>
    </xf>
    <xf numFmtId="3" fontId="0" fillId="0" borderId="21" xfId="0" applyNumberFormat="1" applyFill="1" applyBorder="1" applyAlignment="1">
      <alignment horizontal="right" vertical="top" wrapText="1"/>
    </xf>
    <xf numFmtId="0" fontId="0" fillId="0" borderId="64" xfId="0" applyBorder="1" applyAlignment="1">
      <alignment/>
    </xf>
    <xf numFmtId="189" fontId="9" fillId="0" borderId="14" xfId="0" applyNumberFormat="1" applyFont="1" applyBorder="1" applyAlignment="1">
      <alignment/>
    </xf>
    <xf numFmtId="189" fontId="9" fillId="0" borderId="38" xfId="0" applyNumberFormat="1" applyFont="1" applyBorder="1" applyAlignment="1">
      <alignment/>
    </xf>
    <xf numFmtId="188" fontId="3" fillId="34" borderId="36" xfId="0" applyNumberFormat="1" applyFont="1" applyFill="1" applyBorder="1" applyAlignment="1">
      <alignment vertical="top"/>
    </xf>
    <xf numFmtId="0" fontId="57" fillId="0" borderId="12" xfId="0" applyFont="1" applyBorder="1" applyAlignment="1">
      <alignment/>
    </xf>
    <xf numFmtId="0" fontId="57" fillId="0" borderId="18" xfId="0" applyFont="1" applyBorder="1" applyAlignment="1">
      <alignment/>
    </xf>
    <xf numFmtId="0" fontId="58" fillId="0" borderId="10" xfId="0" applyFont="1" applyBorder="1" applyAlignment="1">
      <alignment vertical="top"/>
    </xf>
    <xf numFmtId="0" fontId="58" fillId="0" borderId="18" xfId="0" applyFont="1" applyBorder="1" applyAlignment="1">
      <alignment horizontal="center" vertical="top"/>
    </xf>
    <xf numFmtId="0" fontId="58" fillId="0" borderId="11" xfId="0" applyFont="1" applyBorder="1" applyAlignment="1">
      <alignment vertical="top"/>
    </xf>
    <xf numFmtId="0" fontId="58" fillId="0" borderId="13" xfId="0" applyFont="1" applyBorder="1" applyAlignment="1">
      <alignment horizontal="center" vertical="top"/>
    </xf>
    <xf numFmtId="0" fontId="58" fillId="0" borderId="12" xfId="0" applyFont="1" applyBorder="1" applyAlignment="1">
      <alignment vertical="top"/>
    </xf>
    <xf numFmtId="0" fontId="58" fillId="0" borderId="14" xfId="0" applyFont="1" applyBorder="1" applyAlignment="1">
      <alignment horizontal="center" vertical="top"/>
    </xf>
    <xf numFmtId="0" fontId="58" fillId="0" borderId="18" xfId="0" applyFont="1" applyBorder="1" applyAlignment="1">
      <alignment vertical="top"/>
    </xf>
    <xf numFmtId="0" fontId="0" fillId="0" borderId="18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20" xfId="0" applyFont="1" applyBorder="1" applyAlignment="1">
      <alignment vertical="center"/>
    </xf>
    <xf numFmtId="0" fontId="58" fillId="0" borderId="15" xfId="0" applyFont="1" applyFill="1" applyBorder="1" applyAlignment="1">
      <alignment vertical="center" wrapText="1"/>
    </xf>
    <xf numFmtId="0" fontId="58" fillId="0" borderId="22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vertical="center"/>
    </xf>
    <xf numFmtId="0" fontId="58" fillId="0" borderId="22" xfId="0" applyFont="1" applyFill="1" applyBorder="1" applyAlignment="1">
      <alignment vertical="center"/>
    </xf>
    <xf numFmtId="0" fontId="0" fillId="0" borderId="53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13" xfId="0" applyFont="1" applyFill="1" applyBorder="1" applyAlignment="1">
      <alignment horizontal="center" wrapText="1"/>
    </xf>
    <xf numFmtId="0" fontId="58" fillId="0" borderId="20" xfId="0" applyFont="1" applyFill="1" applyBorder="1" applyAlignment="1">
      <alignment horizontal="center" wrapText="1"/>
    </xf>
    <xf numFmtId="3" fontId="58" fillId="0" borderId="15" xfId="0" applyNumberFormat="1" applyFont="1" applyFill="1" applyBorder="1" applyAlignment="1">
      <alignment wrapText="1"/>
    </xf>
    <xf numFmtId="194" fontId="58" fillId="0" borderId="15" xfId="0" applyNumberFormat="1" applyFont="1" applyFill="1" applyBorder="1" applyAlignment="1">
      <alignment wrapText="1"/>
    </xf>
    <xf numFmtId="194" fontId="58" fillId="0" borderId="21" xfId="0" applyNumberFormat="1" applyFont="1" applyFill="1" applyBorder="1" applyAlignment="1">
      <alignment wrapText="1"/>
    </xf>
    <xf numFmtId="0" fontId="58" fillId="0" borderId="13" xfId="0" applyFont="1" applyFill="1" applyBorder="1" applyAlignment="1">
      <alignment horizontal="center" vertical="center" wrapText="1"/>
    </xf>
    <xf numFmtId="3" fontId="58" fillId="0" borderId="17" xfId="0" applyNumberFormat="1" applyFont="1" applyFill="1" applyBorder="1" applyAlignment="1">
      <alignment vertical="center" wrapText="1"/>
    </xf>
    <xf numFmtId="3" fontId="58" fillId="0" borderId="15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 vertical="top" wrapText="1"/>
    </xf>
    <xf numFmtId="0" fontId="58" fillId="0" borderId="17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20" xfId="0" applyFont="1" applyBorder="1" applyAlignment="1">
      <alignment vertical="top" wrapText="1"/>
    </xf>
    <xf numFmtId="0" fontId="58" fillId="0" borderId="22" xfId="0" applyFont="1" applyBorder="1" applyAlignment="1">
      <alignment/>
    </xf>
    <xf numFmtId="0" fontId="58" fillId="0" borderId="21" xfId="0" applyFont="1" applyBorder="1" applyAlignment="1">
      <alignment/>
    </xf>
    <xf numFmtId="0" fontId="0" fillId="0" borderId="53" xfId="0" applyFont="1" applyBorder="1" applyAlignment="1">
      <alignment vertical="top"/>
    </xf>
    <xf numFmtId="0" fontId="59" fillId="0" borderId="13" xfId="0" applyFont="1" applyBorder="1" applyAlignment="1">
      <alignment vertical="top"/>
    </xf>
    <xf numFmtId="0" fontId="58" fillId="0" borderId="13" xfId="0" applyFont="1" applyBorder="1" applyAlignment="1">
      <alignment horizontal="center" vertical="center"/>
    </xf>
    <xf numFmtId="0" fontId="58" fillId="0" borderId="17" xfId="0" applyFont="1" applyFill="1" applyBorder="1" applyAlignment="1">
      <alignment vertical="center" wrapText="1"/>
    </xf>
    <xf numFmtId="0" fontId="58" fillId="0" borderId="20" xfId="0" applyFont="1" applyBorder="1" applyAlignment="1">
      <alignment horizontal="center" vertical="center"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3" fontId="58" fillId="0" borderId="17" xfId="0" applyNumberFormat="1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3" xfId="0" applyFont="1" applyFill="1" applyBorder="1" applyAlignment="1">
      <alignment vertical="center"/>
    </xf>
    <xf numFmtId="0" fontId="58" fillId="0" borderId="0" xfId="0" applyFont="1" applyAlignment="1">
      <alignment vertical="top"/>
    </xf>
    <xf numFmtId="0" fontId="0" fillId="0" borderId="53" xfId="0" applyFont="1" applyBorder="1" applyAlignment="1">
      <alignment vertical="center" wrapText="1"/>
    </xf>
    <xf numFmtId="0" fontId="58" fillId="0" borderId="12" xfId="0" applyFont="1" applyBorder="1" applyAlignment="1">
      <alignment vertical="center"/>
    </xf>
    <xf numFmtId="0" fontId="58" fillId="0" borderId="14" xfId="0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35" borderId="23" xfId="0" applyNumberFormat="1" applyFill="1" applyBorder="1" applyAlignment="1">
      <alignment vertical="center" wrapText="1"/>
    </xf>
    <xf numFmtId="3" fontId="1" fillId="35" borderId="65" xfId="0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 vertical="center" wrapText="1"/>
    </xf>
    <xf numFmtId="3" fontId="0" fillId="35" borderId="59" xfId="0" applyNumberFormat="1" applyFont="1" applyFill="1" applyBorder="1" applyAlignment="1">
      <alignment/>
    </xf>
    <xf numFmtId="188" fontId="3" fillId="34" borderId="32" xfId="0" applyNumberFormat="1" applyFont="1" applyFill="1" applyBorder="1" applyAlignment="1">
      <alignment/>
    </xf>
    <xf numFmtId="0" fontId="0" fillId="0" borderId="59" xfId="0" applyFont="1" applyFill="1" applyBorder="1" applyAlignment="1">
      <alignment horizontal="center" wrapText="1"/>
    </xf>
    <xf numFmtId="188" fontId="3" fillId="34" borderId="66" xfId="0" applyNumberFormat="1" applyFont="1" applyFill="1" applyBorder="1" applyAlignment="1">
      <alignment vertical="top" wrapText="1"/>
    </xf>
    <xf numFmtId="0" fontId="0" fillId="35" borderId="59" xfId="0" applyFont="1" applyFill="1" applyBorder="1" applyAlignment="1">
      <alignment horizontal="center" wrapText="1"/>
    </xf>
    <xf numFmtId="3" fontId="0" fillId="35" borderId="58" xfId="0" applyNumberFormat="1" applyFill="1" applyBorder="1" applyAlignment="1">
      <alignment vertical="top"/>
    </xf>
    <xf numFmtId="0" fontId="0" fillId="0" borderId="42" xfId="0" applyBorder="1" applyAlignment="1">
      <alignment/>
    </xf>
    <xf numFmtId="0" fontId="0" fillId="35" borderId="42" xfId="0" applyFill="1" applyBorder="1" applyAlignment="1">
      <alignment/>
    </xf>
    <xf numFmtId="0" fontId="1" fillId="0" borderId="20" xfId="0" applyFont="1" applyBorder="1" applyAlignment="1">
      <alignment/>
    </xf>
    <xf numFmtId="0" fontId="1" fillId="35" borderId="20" xfId="0" applyFont="1" applyFill="1" applyBorder="1" applyAlignment="1">
      <alignment/>
    </xf>
    <xf numFmtId="3" fontId="1" fillId="33" borderId="51" xfId="0" applyNumberFormat="1" applyFont="1" applyFill="1" applyBorder="1" applyAlignment="1">
      <alignment vertical="top"/>
    </xf>
    <xf numFmtId="0" fontId="18" fillId="0" borderId="42" xfId="0" applyFont="1" applyBorder="1" applyAlignment="1">
      <alignment/>
    </xf>
    <xf numFmtId="0" fontId="18" fillId="35" borderId="42" xfId="0" applyFont="1" applyFill="1" applyBorder="1" applyAlignment="1">
      <alignment/>
    </xf>
    <xf numFmtId="0" fontId="19" fillId="34" borderId="42" xfId="0" applyFont="1" applyFill="1" applyBorder="1" applyAlignment="1">
      <alignment/>
    </xf>
    <xf numFmtId="0" fontId="19" fillId="34" borderId="48" xfId="0" applyFont="1" applyFill="1" applyBorder="1" applyAlignment="1">
      <alignment/>
    </xf>
    <xf numFmtId="0" fontId="1" fillId="33" borderId="28" xfId="0" applyFont="1" applyFill="1" applyBorder="1" applyAlignment="1">
      <alignment vertical="top"/>
    </xf>
    <xf numFmtId="0" fontId="1" fillId="33" borderId="29" xfId="0" applyFont="1" applyFill="1" applyBorder="1" applyAlignment="1">
      <alignment horizontal="center" vertical="top"/>
    </xf>
    <xf numFmtId="0" fontId="1" fillId="33" borderId="29" xfId="0" applyFont="1" applyFill="1" applyBorder="1" applyAlignment="1">
      <alignment vertical="top"/>
    </xf>
    <xf numFmtId="0" fontId="1" fillId="33" borderId="30" xfId="0" applyFont="1" applyFill="1" applyBorder="1" applyAlignment="1">
      <alignment vertical="top"/>
    </xf>
    <xf numFmtId="0" fontId="1" fillId="33" borderId="31" xfId="0" applyFont="1" applyFill="1" applyBorder="1" applyAlignment="1">
      <alignment vertical="top"/>
    </xf>
    <xf numFmtId="3" fontId="1" fillId="33" borderId="67" xfId="0" applyNumberFormat="1" applyFont="1" applyFill="1" applyBorder="1" applyAlignment="1">
      <alignment vertical="top"/>
    </xf>
    <xf numFmtId="189" fontId="14" fillId="34" borderId="33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0" fillId="34" borderId="4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8" fontId="20" fillId="34" borderId="32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58" fillId="0" borderId="21" xfId="0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58" fillId="0" borderId="2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58" fillId="0" borderId="20" xfId="0" applyFont="1" applyFill="1" applyBorder="1" applyAlignment="1">
      <alignment vertical="center" wrapText="1"/>
    </xf>
    <xf numFmtId="3" fontId="58" fillId="0" borderId="15" xfId="0" applyNumberFormat="1" applyFont="1" applyFill="1" applyBorder="1" applyAlignment="1">
      <alignment vertical="center"/>
    </xf>
    <xf numFmtId="3" fontId="58" fillId="0" borderId="2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 wrapText="1"/>
    </xf>
    <xf numFmtId="194" fontId="0" fillId="0" borderId="22" xfId="0" applyNumberFormat="1" applyFont="1" applyFill="1" applyBorder="1" applyAlignment="1">
      <alignment vertical="center" wrapText="1"/>
    </xf>
    <xf numFmtId="0" fontId="0" fillId="0" borderId="64" xfId="0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3" fontId="58" fillId="0" borderId="17" xfId="0" applyNumberFormat="1" applyFont="1" applyFill="1" applyBorder="1" applyAlignment="1">
      <alignment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58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wrapText="1"/>
    </xf>
    <xf numFmtId="0" fontId="0" fillId="0" borderId="61" xfId="0" applyFill="1" applyBorder="1" applyAlignment="1">
      <alignment wrapText="1"/>
    </xf>
    <xf numFmtId="0" fontId="58" fillId="0" borderId="15" xfId="0" applyFont="1" applyFill="1" applyBorder="1" applyAlignment="1">
      <alignment wrapText="1"/>
    </xf>
    <xf numFmtId="0" fontId="58" fillId="0" borderId="20" xfId="0" applyFont="1" applyFill="1" applyBorder="1" applyAlignment="1">
      <alignment wrapText="1"/>
    </xf>
    <xf numFmtId="0" fontId="58" fillId="0" borderId="21" xfId="0" applyFont="1" applyFill="1" applyBorder="1" applyAlignment="1">
      <alignment wrapText="1"/>
    </xf>
    <xf numFmtId="0" fontId="59" fillId="0" borderId="13" xfId="0" applyFont="1" applyFill="1" applyBorder="1" applyAlignment="1">
      <alignment wrapText="1"/>
    </xf>
    <xf numFmtId="0" fontId="0" fillId="0" borderId="22" xfId="0" applyFill="1" applyBorder="1" applyAlignment="1">
      <alignment vertical="center" wrapText="1"/>
    </xf>
    <xf numFmtId="0" fontId="1" fillId="0" borderId="13" xfId="0" applyFont="1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3" fontId="58" fillId="0" borderId="13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left" vertical="center" wrapText="1"/>
    </xf>
    <xf numFmtId="3" fontId="58" fillId="0" borderId="13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wrapText="1"/>
    </xf>
    <xf numFmtId="3" fontId="0" fillId="0" borderId="21" xfId="0" applyNumberFormat="1" applyFill="1" applyBorder="1" applyAlignment="1">
      <alignment wrapText="1"/>
    </xf>
    <xf numFmtId="189" fontId="0" fillId="0" borderId="13" xfId="0" applyNumberFormat="1" applyFill="1" applyBorder="1" applyAlignment="1">
      <alignment/>
    </xf>
    <xf numFmtId="0" fontId="58" fillId="0" borderId="13" xfId="0" applyFont="1" applyFill="1" applyBorder="1" applyAlignment="1">
      <alignment/>
    </xf>
    <xf numFmtId="0" fontId="58" fillId="0" borderId="20" xfId="0" applyFont="1" applyFill="1" applyBorder="1" applyAlignment="1">
      <alignment horizontal="center"/>
    </xf>
    <xf numFmtId="0" fontId="58" fillId="0" borderId="20" xfId="0" applyFont="1" applyFill="1" applyBorder="1" applyAlignment="1">
      <alignment/>
    </xf>
    <xf numFmtId="192" fontId="58" fillId="0" borderId="2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58" fillId="0" borderId="2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58" fillId="0" borderId="14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8" fillId="0" borderId="11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58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right"/>
    </xf>
    <xf numFmtId="0" fontId="0" fillId="0" borderId="55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58" fillId="0" borderId="68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/>
    </xf>
    <xf numFmtId="0" fontId="0" fillId="0" borderId="6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7" xfId="0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94" fontId="0" fillId="0" borderId="13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60" fillId="0" borderId="13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/>
    </xf>
    <xf numFmtId="3" fontId="58" fillId="0" borderId="13" xfId="0" applyNumberFormat="1" applyFont="1" applyFill="1" applyBorder="1" applyAlignment="1">
      <alignment/>
    </xf>
    <xf numFmtId="0" fontId="58" fillId="0" borderId="15" xfId="0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58" fillId="0" borderId="22" xfId="0" applyFont="1" applyFill="1" applyBorder="1" applyAlignment="1">
      <alignment/>
    </xf>
    <xf numFmtId="0" fontId="58" fillId="0" borderId="55" xfId="0" applyFont="1" applyFill="1" applyBorder="1" applyAlignment="1">
      <alignment/>
    </xf>
    <xf numFmtId="0" fontId="58" fillId="0" borderId="21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vertical="center" wrapText="1"/>
    </xf>
    <xf numFmtId="0" fontId="58" fillId="0" borderId="58" xfId="0" applyFont="1" applyFill="1" applyBorder="1" applyAlignment="1">
      <alignment horizontal="center"/>
    </xf>
    <xf numFmtId="0" fontId="58" fillId="0" borderId="45" xfId="0" applyFont="1" applyFill="1" applyBorder="1" applyAlignment="1">
      <alignment/>
    </xf>
    <xf numFmtId="3" fontId="58" fillId="0" borderId="55" xfId="0" applyNumberFormat="1" applyFont="1" applyFill="1" applyBorder="1" applyAlignment="1">
      <alignment/>
    </xf>
    <xf numFmtId="0" fontId="59" fillId="0" borderId="17" xfId="0" applyFont="1" applyFill="1" applyBorder="1" applyAlignment="1">
      <alignment vertical="center" wrapText="1"/>
    </xf>
    <xf numFmtId="0" fontId="58" fillId="0" borderId="61" xfId="0" applyFont="1" applyFill="1" applyBorder="1" applyAlignment="1">
      <alignment horizontal="center"/>
    </xf>
    <xf numFmtId="0" fontId="58" fillId="0" borderId="6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60" fillId="0" borderId="17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3" fontId="58" fillId="0" borderId="17" xfId="0" applyNumberFormat="1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9" fillId="0" borderId="13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vertical="center" wrapText="1"/>
    </xf>
    <xf numFmtId="3" fontId="58" fillId="0" borderId="22" xfId="0" applyNumberFormat="1" applyFont="1" applyFill="1" applyBorder="1" applyAlignment="1">
      <alignment/>
    </xf>
    <xf numFmtId="0" fontId="58" fillId="0" borderId="68" xfId="0" applyFont="1" applyFill="1" applyBorder="1" applyAlignment="1">
      <alignment/>
    </xf>
    <xf numFmtId="0" fontId="58" fillId="0" borderId="13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58" fillId="0" borderId="56" xfId="0" applyFont="1" applyFill="1" applyBorder="1" applyAlignment="1">
      <alignment horizontal="center"/>
    </xf>
    <xf numFmtId="0" fontId="58" fillId="0" borderId="4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8" fillId="0" borderId="57" xfId="0" applyFont="1" applyFill="1" applyBorder="1" applyAlignment="1">
      <alignment horizontal="center"/>
    </xf>
    <xf numFmtId="3" fontId="58" fillId="0" borderId="68" xfId="0" applyNumberFormat="1" applyFont="1" applyFill="1" applyBorder="1" applyAlignment="1">
      <alignment/>
    </xf>
    <xf numFmtId="0" fontId="58" fillId="0" borderId="61" xfId="0" applyFont="1" applyFill="1" applyBorder="1" applyAlignment="1">
      <alignment/>
    </xf>
    <xf numFmtId="0" fontId="1" fillId="0" borderId="17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vertical="top" wrapText="1"/>
    </xf>
    <xf numFmtId="3" fontId="58" fillId="0" borderId="15" xfId="0" applyNumberFormat="1" applyFont="1" applyFill="1" applyBorder="1" applyAlignment="1">
      <alignment horizontal="right" vertical="center" wrapText="1"/>
    </xf>
    <xf numFmtId="0" fontId="58" fillId="0" borderId="15" xfId="0" applyFont="1" applyFill="1" applyBorder="1" applyAlignment="1">
      <alignment vertical="top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2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3" fontId="0" fillId="0" borderId="15" xfId="0" applyNumberFormat="1" applyFill="1" applyBorder="1" applyAlignment="1">
      <alignment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58" fillId="0" borderId="38" xfId="0" applyFont="1" applyFill="1" applyBorder="1" applyAlignment="1">
      <alignment vertical="top" wrapText="1"/>
    </xf>
    <xf numFmtId="0" fontId="58" fillId="0" borderId="25" xfId="0" applyFont="1" applyFill="1" applyBorder="1" applyAlignment="1">
      <alignment horizontal="center" vertical="top"/>
    </xf>
    <xf numFmtId="0" fontId="59" fillId="0" borderId="25" xfId="0" applyFont="1" applyFill="1" applyBorder="1" applyAlignment="1">
      <alignment vertical="top"/>
    </xf>
    <xf numFmtId="0" fontId="58" fillId="0" borderId="13" xfId="0" applyFont="1" applyFill="1" applyBorder="1" applyAlignment="1">
      <alignment horizontal="center" vertical="top"/>
    </xf>
    <xf numFmtId="0" fontId="59" fillId="0" borderId="61" xfId="0" applyFont="1" applyFill="1" applyBorder="1" applyAlignment="1">
      <alignment vertical="top"/>
    </xf>
    <xf numFmtId="0" fontId="58" fillId="0" borderId="13" xfId="0" applyFont="1" applyFill="1" applyBorder="1" applyAlignment="1">
      <alignment vertical="top"/>
    </xf>
    <xf numFmtId="0" fontId="58" fillId="0" borderId="15" xfId="0" applyFont="1" applyFill="1" applyBorder="1" applyAlignment="1">
      <alignment vertical="top"/>
    </xf>
    <xf numFmtId="0" fontId="58" fillId="0" borderId="17" xfId="0" applyFont="1" applyFill="1" applyBorder="1" applyAlignment="1">
      <alignment horizontal="center" vertical="top"/>
    </xf>
    <xf numFmtId="0" fontId="58" fillId="0" borderId="20" xfId="0" applyFont="1" applyFill="1" applyBorder="1" applyAlignment="1">
      <alignment horizontal="center" vertical="top"/>
    </xf>
    <xf numFmtId="0" fontId="58" fillId="0" borderId="22" xfId="0" applyFont="1" applyFill="1" applyBorder="1" applyAlignment="1">
      <alignment vertical="top"/>
    </xf>
    <xf numFmtId="0" fontId="58" fillId="0" borderId="20" xfId="0" applyFont="1" applyFill="1" applyBorder="1" applyAlignment="1">
      <alignment vertical="top"/>
    </xf>
    <xf numFmtId="0" fontId="58" fillId="0" borderId="21" xfId="0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/>
    </xf>
    <xf numFmtId="0" fontId="0" fillId="0" borderId="17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top"/>
    </xf>
    <xf numFmtId="0" fontId="0" fillId="0" borderId="22" xfId="0" applyFont="1" applyFill="1" applyBorder="1" applyAlignment="1">
      <alignment horizontal="center"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59" fillId="0" borderId="25" xfId="0" applyFont="1" applyFill="1" applyBorder="1" applyAlignment="1">
      <alignment horizontal="center"/>
    </xf>
    <xf numFmtId="0" fontId="59" fillId="0" borderId="25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58" fillId="0" borderId="42" xfId="0" applyFont="1" applyFill="1" applyBorder="1" applyAlignment="1">
      <alignment horizontal="center"/>
    </xf>
    <xf numFmtId="0" fontId="59" fillId="0" borderId="42" xfId="0" applyFont="1" applyFill="1" applyBorder="1" applyAlignment="1">
      <alignment wrapText="1"/>
    </xf>
    <xf numFmtId="0" fontId="59" fillId="0" borderId="42" xfId="0" applyFont="1" applyFill="1" applyBorder="1" applyAlignment="1">
      <alignment horizontal="center"/>
    </xf>
    <xf numFmtId="0" fontId="61" fillId="0" borderId="42" xfId="0" applyFont="1" applyFill="1" applyBorder="1" applyAlignment="1">
      <alignment horizontal="center"/>
    </xf>
    <xf numFmtId="0" fontId="61" fillId="0" borderId="42" xfId="0" applyFont="1" applyFill="1" applyBorder="1" applyAlignment="1">
      <alignment wrapText="1"/>
    </xf>
    <xf numFmtId="0" fontId="59" fillId="0" borderId="20" xfId="0" applyFont="1" applyFill="1" applyBorder="1" applyAlignment="1">
      <alignment horizontal="center"/>
    </xf>
    <xf numFmtId="0" fontId="59" fillId="0" borderId="20" xfId="0" applyFont="1" applyFill="1" applyBorder="1" applyAlignment="1">
      <alignment wrapText="1"/>
    </xf>
    <xf numFmtId="0" fontId="9" fillId="0" borderId="37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1" fontId="10" fillId="36" borderId="29" xfId="0" applyNumberFormat="1" applyFont="1" applyFill="1" applyBorder="1" applyAlignment="1">
      <alignment horizontal="center"/>
    </xf>
    <xf numFmtId="1" fontId="10" fillId="36" borderId="30" xfId="0" applyNumberFormat="1" applyFont="1" applyFill="1" applyBorder="1" applyAlignment="1">
      <alignment horizontal="center"/>
    </xf>
    <xf numFmtId="189" fontId="1" fillId="33" borderId="25" xfId="0" applyNumberFormat="1" applyFont="1" applyFill="1" applyBorder="1" applyAlignment="1">
      <alignment horizontal="center"/>
    </xf>
    <xf numFmtId="189" fontId="1" fillId="33" borderId="7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top"/>
    </xf>
    <xf numFmtId="0" fontId="1" fillId="34" borderId="37" xfId="0" applyFont="1" applyFill="1" applyBorder="1" applyAlignment="1">
      <alignment horizontal="center" vertical="top"/>
    </xf>
    <xf numFmtId="0" fontId="1" fillId="34" borderId="70" xfId="0" applyFont="1" applyFill="1" applyBorder="1" applyAlignment="1">
      <alignment horizontal="center" vertical="top"/>
    </xf>
    <xf numFmtId="0" fontId="1" fillId="0" borderId="60" xfId="0" applyFont="1" applyBorder="1" applyAlignment="1">
      <alignment horizontal="left"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70" xfId="0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7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0" xfId="0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3" xfId="0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74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/>
    </xf>
    <xf numFmtId="0" fontId="0" fillId="34" borderId="75" xfId="0" applyFont="1" applyFill="1" applyBorder="1" applyAlignment="1">
      <alignment horizontal="center"/>
    </xf>
    <xf numFmtId="0" fontId="0" fillId="34" borderId="76" xfId="0" applyFont="1" applyFill="1" applyBorder="1" applyAlignment="1">
      <alignment horizontal="center"/>
    </xf>
    <xf numFmtId="0" fontId="0" fillId="34" borderId="37" xfId="0" applyFill="1" applyBorder="1" applyAlignment="1">
      <alignment horizontal="center" vertical="top"/>
    </xf>
    <xf numFmtId="0" fontId="0" fillId="34" borderId="70" xfId="0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30" sqref="B30"/>
    </sheetView>
  </sheetViews>
  <sheetFormatPr defaultColWidth="9.33203125" defaultRowHeight="12.75"/>
  <cols>
    <col min="1" max="1" width="7.66015625" style="0" bestFit="1" customWidth="1"/>
    <col min="2" max="2" width="48.83203125" style="0" customWidth="1"/>
    <col min="7" max="7" width="9.83203125" style="0" bestFit="1" customWidth="1"/>
  </cols>
  <sheetData>
    <row r="1" spans="1:7" ht="15">
      <c r="A1" s="293"/>
      <c r="B1" s="521" t="s">
        <v>221</v>
      </c>
      <c r="C1" s="828" t="s">
        <v>136</v>
      </c>
      <c r="D1" s="828"/>
      <c r="E1" s="828"/>
      <c r="F1" s="828"/>
      <c r="G1" s="829"/>
    </row>
    <row r="2" spans="1:7" ht="15.75" thickBot="1">
      <c r="A2" s="520" t="s">
        <v>220</v>
      </c>
      <c r="B2" s="295"/>
      <c r="C2" s="296" t="s">
        <v>15</v>
      </c>
      <c r="D2" s="296" t="s">
        <v>0</v>
      </c>
      <c r="E2" s="297" t="s">
        <v>79</v>
      </c>
      <c r="F2" s="297" t="s">
        <v>152</v>
      </c>
      <c r="G2" s="298" t="s">
        <v>1</v>
      </c>
    </row>
    <row r="3" spans="1:7" ht="15">
      <c r="A3" s="299">
        <v>1</v>
      </c>
      <c r="B3" s="300" t="s">
        <v>80</v>
      </c>
      <c r="C3" s="380">
        <f>'Group 1'!L36</f>
        <v>0</v>
      </c>
      <c r="D3" s="380">
        <f>'Group 1'!M36</f>
        <v>0</v>
      </c>
      <c r="E3" s="380">
        <f>'Group 1'!N36</f>
        <v>0</v>
      </c>
      <c r="F3" s="380">
        <f>'Group 1'!O36</f>
        <v>0</v>
      </c>
      <c r="G3" s="301">
        <f>'Group 1'!P36+'Group 1'!Q36</f>
        <v>0</v>
      </c>
    </row>
    <row r="4" spans="1:7" ht="15">
      <c r="A4" s="299">
        <v>2</v>
      </c>
      <c r="B4" s="300" t="s">
        <v>3</v>
      </c>
      <c r="C4" s="381">
        <f>'Group 2'!K69</f>
        <v>0</v>
      </c>
      <c r="D4" s="381">
        <f>'Group 2'!L69</f>
        <v>0</v>
      </c>
      <c r="E4" s="381">
        <f>'Group 2'!M69</f>
        <v>0</v>
      </c>
      <c r="F4" s="381">
        <f>'Group 2'!N69</f>
        <v>0</v>
      </c>
      <c r="G4" s="302">
        <f>'Group 2'!O69</f>
        <v>0</v>
      </c>
    </row>
    <row r="5" spans="1:7" ht="15">
      <c r="A5" s="299">
        <v>3</v>
      </c>
      <c r="B5" s="382" t="s">
        <v>166</v>
      </c>
      <c r="C5" s="381">
        <f>'Group 3'!K32</f>
        <v>0</v>
      </c>
      <c r="D5" s="381">
        <f>'Group 3'!L32</f>
        <v>0</v>
      </c>
      <c r="E5" s="381">
        <f>'Group 3'!M32</f>
        <v>0</v>
      </c>
      <c r="F5" s="381">
        <f>'Group 3'!N32</f>
        <v>0</v>
      </c>
      <c r="G5" s="302">
        <f>'Group 3'!O32</f>
        <v>0</v>
      </c>
    </row>
    <row r="6" spans="1:7" ht="15">
      <c r="A6" s="299">
        <v>4</v>
      </c>
      <c r="B6" s="300" t="s">
        <v>6</v>
      </c>
      <c r="C6" s="381">
        <f>'Group 4'!K27</f>
        <v>0</v>
      </c>
      <c r="D6" s="381">
        <f>'Group 4'!L27</f>
        <v>0</v>
      </c>
      <c r="E6" s="381">
        <f>'Group 4'!M27</f>
        <v>0</v>
      </c>
      <c r="F6" s="381">
        <f>'Group 4'!N27</f>
        <v>0</v>
      </c>
      <c r="G6" s="302">
        <f>'Group 4'!O27</f>
        <v>0</v>
      </c>
    </row>
    <row r="7" spans="1:7" ht="15">
      <c r="A7" s="299">
        <v>5</v>
      </c>
      <c r="B7" s="300" t="s">
        <v>13</v>
      </c>
      <c r="C7" s="381">
        <f>'Group 5'!K17</f>
        <v>0</v>
      </c>
      <c r="D7" s="381">
        <f>'Group 5'!L17</f>
        <v>0</v>
      </c>
      <c r="E7" s="381">
        <f>'Group 5'!M17</f>
        <v>0</v>
      </c>
      <c r="F7" s="381">
        <f>'Group 5'!N17</f>
        <v>0</v>
      </c>
      <c r="G7" s="302">
        <f>'Group 5'!O17</f>
        <v>0</v>
      </c>
    </row>
    <row r="8" spans="1:7" ht="15">
      <c r="A8" s="299">
        <v>6</v>
      </c>
      <c r="B8" s="300" t="s">
        <v>211</v>
      </c>
      <c r="C8" s="381">
        <f>'Group 6'!K16</f>
        <v>0</v>
      </c>
      <c r="D8" s="381">
        <f>'Group 6'!L16</f>
        <v>0</v>
      </c>
      <c r="E8" s="381">
        <f>'Group 6'!M16</f>
        <v>0</v>
      </c>
      <c r="F8" s="381">
        <f>'Group 6'!N16</f>
        <v>0</v>
      </c>
      <c r="G8" s="302">
        <f>'Group 6'!O16</f>
        <v>0</v>
      </c>
    </row>
    <row r="9" spans="1:7" ht="15">
      <c r="A9" s="299">
        <v>7</v>
      </c>
      <c r="B9" s="300" t="s">
        <v>10</v>
      </c>
      <c r="C9" s="381">
        <f>'Group 7'!K113</f>
        <v>0</v>
      </c>
      <c r="D9" s="381">
        <f>'Group 7'!L113</f>
        <v>0</v>
      </c>
      <c r="E9" s="381">
        <f>'Group 7'!M113</f>
        <v>0</v>
      </c>
      <c r="F9" s="381">
        <f>'Group 7'!N113</f>
        <v>0</v>
      </c>
      <c r="G9" s="302">
        <f>'Group 7'!O113</f>
        <v>0</v>
      </c>
    </row>
    <row r="10" spans="1:7" ht="15">
      <c r="A10" s="299">
        <v>8</v>
      </c>
      <c r="B10" s="300" t="s">
        <v>11</v>
      </c>
      <c r="C10" s="381">
        <f>'Group 8'!K22</f>
        <v>0</v>
      </c>
      <c r="D10" s="381">
        <f>'Group 8'!L22</f>
        <v>0</v>
      </c>
      <c r="E10" s="381">
        <f>'Group 8'!M22</f>
        <v>0</v>
      </c>
      <c r="F10" s="381">
        <f>'Group 8'!N22</f>
        <v>0</v>
      </c>
      <c r="G10" s="302">
        <f>'Group 8'!O22</f>
        <v>0</v>
      </c>
    </row>
    <row r="11" spans="1:7" ht="15">
      <c r="A11" s="299">
        <v>9</v>
      </c>
      <c r="B11" s="300" t="s">
        <v>218</v>
      </c>
      <c r="C11" s="381">
        <f>'Group 9'!K27</f>
        <v>0</v>
      </c>
      <c r="D11" s="381">
        <f>'Group 9'!L27</f>
        <v>0</v>
      </c>
      <c r="E11" s="381">
        <f>'Group 9'!M27</f>
        <v>0</v>
      </c>
      <c r="F11" s="381">
        <f>'Group 9'!N27</f>
        <v>0</v>
      </c>
      <c r="G11" s="302">
        <f>'Group 9'!O27</f>
        <v>0</v>
      </c>
    </row>
    <row r="12" spans="1:7" ht="15.75" thickBot="1">
      <c r="A12" s="294">
        <v>10</v>
      </c>
      <c r="B12" s="295" t="s">
        <v>14</v>
      </c>
      <c r="C12" s="303"/>
      <c r="D12" s="304"/>
      <c r="E12" s="304"/>
      <c r="F12" s="517">
        <f>'Group 10'!J30</f>
        <v>0</v>
      </c>
      <c r="G12" s="518">
        <f>'Group 10'!K30</f>
        <v>0</v>
      </c>
    </row>
    <row r="13" spans="1:7" ht="15" thickBot="1">
      <c r="A13" s="305" t="s">
        <v>259</v>
      </c>
      <c r="B13" s="306" t="s">
        <v>106</v>
      </c>
      <c r="C13" s="307">
        <f>SUM(C3:C12)</f>
        <v>0</v>
      </c>
      <c r="D13" s="307">
        <f>SUM(D3:D12)</f>
        <v>0</v>
      </c>
      <c r="E13" s="307">
        <f>SUM(E3:E12)</f>
        <v>0</v>
      </c>
      <c r="F13" s="307">
        <f>SUM(F3:F12)</f>
        <v>0</v>
      </c>
      <c r="G13" s="308">
        <f>SUM(G3:G12)</f>
        <v>0</v>
      </c>
    </row>
    <row r="14" spans="1:7" ht="15.75" thickBot="1">
      <c r="A14" s="309"/>
      <c r="B14" s="310" t="s">
        <v>168</v>
      </c>
      <c r="C14" s="830">
        <f>C13+D13+E13+F13+G13</f>
        <v>0</v>
      </c>
      <c r="D14" s="830"/>
      <c r="E14" s="830"/>
      <c r="F14" s="830"/>
      <c r="G14" s="831"/>
    </row>
    <row r="17" ht="12.75">
      <c r="A17" s="605" t="s">
        <v>388</v>
      </c>
    </row>
    <row r="18" ht="12.75">
      <c r="A18" s="605" t="s">
        <v>260</v>
      </c>
    </row>
  </sheetData>
  <sheetProtection/>
  <mergeCells count="2">
    <mergeCell ref="C1:G1"/>
    <mergeCell ref="C14:G14"/>
  </mergeCells>
  <printOptions/>
  <pageMargins left="0.75" right="0.75" top="1" bottom="1" header="0.5" footer="0.5"/>
  <pageSetup horizontalDpi="600" verticalDpi="600" orientation="landscape" paperSize="9" scale="140" r:id="rId1"/>
  <headerFooter alignWithMargins="0">
    <oddHeader>&amp;LPCDD/PCDF Inventory&amp;CReference Year: ______________&amp;RCountry: ________________</oddHeader>
    <oddFooter>&amp;L&amp;A&amp;C&amp;D&amp;RPage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F23" sqref="F23"/>
    </sheetView>
  </sheetViews>
  <sheetFormatPr defaultColWidth="9.33203125" defaultRowHeight="12.75"/>
  <cols>
    <col min="1" max="1" width="7.33203125" style="0" bestFit="1" customWidth="1"/>
    <col min="2" max="2" width="7.33203125" style="76" customWidth="1"/>
    <col min="3" max="3" width="6.66015625" style="0" customWidth="1"/>
    <col min="4" max="4" width="42.83203125" style="0" bestFit="1" customWidth="1"/>
    <col min="5" max="5" width="5" style="0" bestFit="1" customWidth="1"/>
    <col min="6" max="6" width="11.66015625" style="0" customWidth="1"/>
    <col min="7" max="7" width="6.33203125" style="0" bestFit="1" customWidth="1"/>
    <col min="8" max="8" width="9.66015625" style="0" bestFit="1" customWidth="1"/>
    <col min="9" max="9" width="12.5" style="0" customWidth="1"/>
    <col min="10" max="10" width="12.83203125" style="0" customWidth="1"/>
    <col min="11" max="11" width="9.5" style="0" customWidth="1"/>
    <col min="12" max="12" width="11.83203125" style="0" bestFit="1" customWidth="1"/>
    <col min="13" max="13" width="10.5" style="0" customWidth="1"/>
    <col min="14" max="15" width="11.66015625" style="0" customWidth="1"/>
    <col min="16" max="16" width="17.16015625" style="0" customWidth="1"/>
  </cols>
  <sheetData>
    <row r="1" spans="1:15" s="39" customFormat="1" ht="12.75">
      <c r="A1" s="53"/>
      <c r="B1" s="83"/>
      <c r="C1" s="78"/>
      <c r="D1" s="553" t="s">
        <v>248</v>
      </c>
      <c r="E1" s="842" t="s">
        <v>46</v>
      </c>
      <c r="F1" s="843"/>
      <c r="G1" s="843"/>
      <c r="H1" s="843"/>
      <c r="I1" s="844"/>
      <c r="J1" s="85" t="s">
        <v>90</v>
      </c>
      <c r="K1" s="834" t="s">
        <v>92</v>
      </c>
      <c r="L1" s="835"/>
      <c r="M1" s="835"/>
      <c r="N1" s="835"/>
      <c r="O1" s="836"/>
    </row>
    <row r="2" spans="1:17" s="39" customFormat="1" ht="13.5" thickBot="1">
      <c r="A2" s="526" t="s">
        <v>220</v>
      </c>
      <c r="B2" s="527" t="s">
        <v>146</v>
      </c>
      <c r="C2" s="57" t="s">
        <v>133</v>
      </c>
      <c r="D2" s="321"/>
      <c r="E2" s="43" t="s">
        <v>15</v>
      </c>
      <c r="F2" s="43" t="s">
        <v>0</v>
      </c>
      <c r="G2" s="43" t="s">
        <v>79</v>
      </c>
      <c r="H2" s="12" t="s">
        <v>152</v>
      </c>
      <c r="I2" s="365" t="s">
        <v>1</v>
      </c>
      <c r="J2" s="86"/>
      <c r="K2" s="87" t="s">
        <v>93</v>
      </c>
      <c r="L2" s="87" t="s">
        <v>93</v>
      </c>
      <c r="M2" s="87" t="s">
        <v>93</v>
      </c>
      <c r="N2" s="87" t="s">
        <v>93</v>
      </c>
      <c r="O2" s="87" t="s">
        <v>93</v>
      </c>
      <c r="Q2" s="179"/>
    </row>
    <row r="3" spans="1:17" s="39" customFormat="1" ht="13.5" thickBot="1">
      <c r="A3" s="64">
        <v>9</v>
      </c>
      <c r="B3" s="192"/>
      <c r="C3" s="791"/>
      <c r="D3" s="792" t="s">
        <v>218</v>
      </c>
      <c r="E3" s="792"/>
      <c r="F3" s="792"/>
      <c r="G3" s="792"/>
      <c r="H3" s="792"/>
      <c r="I3" s="792"/>
      <c r="J3" s="88"/>
      <c r="K3" s="89" t="s">
        <v>15</v>
      </c>
      <c r="L3" s="89" t="s">
        <v>0</v>
      </c>
      <c r="M3" s="89" t="s">
        <v>79</v>
      </c>
      <c r="N3" s="67" t="s">
        <v>152</v>
      </c>
      <c r="O3" s="89" t="s">
        <v>1</v>
      </c>
      <c r="Q3" s="179"/>
    </row>
    <row r="4" spans="1:17" s="39" customFormat="1" ht="12.75">
      <c r="A4" s="37"/>
      <c r="B4" s="178" t="s">
        <v>16</v>
      </c>
      <c r="C4" s="793"/>
      <c r="D4" s="794" t="s">
        <v>347</v>
      </c>
      <c r="E4" s="795"/>
      <c r="F4" s="795"/>
      <c r="G4" s="795"/>
      <c r="H4" s="795"/>
      <c r="I4" s="796"/>
      <c r="J4" s="133">
        <f aca="true" t="shared" si="0" ref="J4:O4">J5+J6+J7</f>
        <v>0</v>
      </c>
      <c r="K4" s="267">
        <f t="shared" si="0"/>
        <v>0</v>
      </c>
      <c r="L4" s="267">
        <f t="shared" si="0"/>
        <v>0</v>
      </c>
      <c r="M4" s="267">
        <f t="shared" si="0"/>
        <v>0</v>
      </c>
      <c r="N4" s="267">
        <f t="shared" si="0"/>
        <v>0</v>
      </c>
      <c r="O4" s="267">
        <f t="shared" si="0"/>
        <v>0</v>
      </c>
      <c r="Q4" s="179"/>
    </row>
    <row r="5" spans="1:17" s="39" customFormat="1" ht="12.75">
      <c r="A5" s="37"/>
      <c r="B5" s="178"/>
      <c r="C5" s="797">
        <v>1</v>
      </c>
      <c r="D5" s="795" t="s">
        <v>344</v>
      </c>
      <c r="E5" s="795" t="s">
        <v>69</v>
      </c>
      <c r="F5" s="795">
        <v>5</v>
      </c>
      <c r="G5" s="795" t="s">
        <v>69</v>
      </c>
      <c r="H5" s="795" t="s">
        <v>69</v>
      </c>
      <c r="I5" s="796" t="s">
        <v>69</v>
      </c>
      <c r="J5" s="135"/>
      <c r="K5" s="275"/>
      <c r="L5" s="274">
        <f>F5*$J5/1000000</f>
        <v>0</v>
      </c>
      <c r="M5" s="276"/>
      <c r="N5" s="276"/>
      <c r="O5" s="276"/>
      <c r="Q5" s="179"/>
    </row>
    <row r="6" spans="1:17" s="39" customFormat="1" ht="12.75">
      <c r="A6" s="37"/>
      <c r="B6" s="178"/>
      <c r="C6" s="793">
        <v>2</v>
      </c>
      <c r="D6" s="795" t="s">
        <v>345</v>
      </c>
      <c r="E6" s="795" t="s">
        <v>69</v>
      </c>
      <c r="F6" s="795">
        <v>0.5</v>
      </c>
      <c r="G6" s="795" t="s">
        <v>69</v>
      </c>
      <c r="H6" s="795" t="s">
        <v>69</v>
      </c>
      <c r="I6" s="796">
        <v>50</v>
      </c>
      <c r="J6" s="135"/>
      <c r="K6" s="275"/>
      <c r="L6" s="274">
        <f>F6*$J6/1000000</f>
        <v>0</v>
      </c>
      <c r="M6" s="276"/>
      <c r="N6" s="276"/>
      <c r="O6" s="274">
        <f>I6*$J6/1000000</f>
        <v>0</v>
      </c>
      <c r="Q6" s="179"/>
    </row>
    <row r="7" spans="1:17" s="39" customFormat="1" ht="12.75">
      <c r="A7" s="37"/>
      <c r="B7" s="193"/>
      <c r="C7" s="798">
        <v>3</v>
      </c>
      <c r="D7" s="799" t="s">
        <v>346</v>
      </c>
      <c r="E7" s="800" t="s">
        <v>69</v>
      </c>
      <c r="F7" s="800">
        <v>0.05</v>
      </c>
      <c r="G7" s="800" t="s">
        <v>69</v>
      </c>
      <c r="H7" s="800" t="s">
        <v>69</v>
      </c>
      <c r="I7" s="801">
        <v>5</v>
      </c>
      <c r="J7" s="131"/>
      <c r="K7" s="272"/>
      <c r="L7" s="262">
        <f>F7*$J7/1000000</f>
        <v>0</v>
      </c>
      <c r="M7" s="263"/>
      <c r="N7" s="263"/>
      <c r="O7" s="262">
        <f>I7*$J7/1000000</f>
        <v>0</v>
      </c>
      <c r="Q7" s="179"/>
    </row>
    <row r="8" spans="1:17" s="39" customFormat="1" ht="29.25" customHeight="1">
      <c r="A8" s="37"/>
      <c r="B8" s="178" t="s">
        <v>17</v>
      </c>
      <c r="C8" s="802"/>
      <c r="D8" s="803" t="s">
        <v>37</v>
      </c>
      <c r="E8" s="804"/>
      <c r="F8" s="804"/>
      <c r="G8" s="804"/>
      <c r="H8" s="804"/>
      <c r="I8" s="805"/>
      <c r="J8" s="133">
        <f>J9+J12+J17</f>
        <v>0</v>
      </c>
      <c r="K8" s="267">
        <f>K9+K12+K15</f>
        <v>0</v>
      </c>
      <c r="L8" s="267">
        <f>L9+L12+L15</f>
        <v>0</v>
      </c>
      <c r="M8" s="267">
        <f>M9+M12+M15</f>
        <v>0</v>
      </c>
      <c r="N8" s="267">
        <f>N9+N12+N15</f>
        <v>0</v>
      </c>
      <c r="O8" s="267">
        <f>O9+O12+O15</f>
        <v>0</v>
      </c>
      <c r="P8" s="585" t="s">
        <v>324</v>
      </c>
      <c r="Q8" s="179"/>
    </row>
    <row r="9" spans="1:17" s="208" customFormat="1" ht="12.75">
      <c r="A9" s="200"/>
      <c r="B9" s="277"/>
      <c r="C9" s="806">
        <v>1</v>
      </c>
      <c r="D9" s="636" t="s">
        <v>156</v>
      </c>
      <c r="E9" s="388"/>
      <c r="F9" s="388"/>
      <c r="G9" s="388"/>
      <c r="H9" s="388"/>
      <c r="I9" s="481"/>
      <c r="J9" s="278">
        <f>J10+J11</f>
        <v>0</v>
      </c>
      <c r="K9" s="279"/>
      <c r="L9" s="280">
        <f>L10+L11</f>
        <v>0</v>
      </c>
      <c r="M9" s="279">
        <v>0</v>
      </c>
      <c r="N9" s="279">
        <v>0</v>
      </c>
      <c r="O9" s="280">
        <f>O10+O11</f>
        <v>0</v>
      </c>
      <c r="P9" s="467"/>
      <c r="Q9" s="215"/>
    </row>
    <row r="10" spans="1:17" s="39" customFormat="1" ht="12.75">
      <c r="A10" s="37"/>
      <c r="B10" s="178"/>
      <c r="C10" s="802"/>
      <c r="D10" s="421" t="s">
        <v>100</v>
      </c>
      <c r="E10" s="416" t="s">
        <v>69</v>
      </c>
      <c r="F10" s="421">
        <v>10</v>
      </c>
      <c r="G10" s="416" t="s">
        <v>69</v>
      </c>
      <c r="H10" s="416" t="s">
        <v>69</v>
      </c>
      <c r="I10" s="807" t="s">
        <v>69</v>
      </c>
      <c r="J10" s="143"/>
      <c r="K10" s="276"/>
      <c r="L10" s="122">
        <f>F10*$P10/1000000000000</f>
        <v>0</v>
      </c>
      <c r="M10" s="275"/>
      <c r="N10" s="275"/>
      <c r="O10" s="274"/>
      <c r="P10" s="468"/>
      <c r="Q10" s="179"/>
    </row>
    <row r="11" spans="1:16" s="39" customFormat="1" ht="12.75">
      <c r="A11" s="37"/>
      <c r="B11" s="178"/>
      <c r="C11" s="802"/>
      <c r="D11" s="421" t="s">
        <v>101</v>
      </c>
      <c r="E11" s="416" t="s">
        <v>69</v>
      </c>
      <c r="F11" s="421">
        <v>1</v>
      </c>
      <c r="G11" s="416" t="s">
        <v>69</v>
      </c>
      <c r="H11" s="416" t="s">
        <v>69</v>
      </c>
      <c r="I11" s="784">
        <v>200</v>
      </c>
      <c r="J11" s="143"/>
      <c r="K11" s="276"/>
      <c r="L11" s="122">
        <f>F11*$P11/1000000000000</f>
        <v>0</v>
      </c>
      <c r="M11" s="275"/>
      <c r="N11" s="275"/>
      <c r="O11" s="274">
        <f>I11*$J11/1000000</f>
        <v>0</v>
      </c>
      <c r="P11" s="468"/>
    </row>
    <row r="12" spans="1:16" s="39" customFormat="1" ht="12.75">
      <c r="A12" s="37"/>
      <c r="B12" s="178"/>
      <c r="C12" s="802">
        <v>2</v>
      </c>
      <c r="D12" s="772" t="s">
        <v>348</v>
      </c>
      <c r="E12" s="421"/>
      <c r="F12" s="421"/>
      <c r="G12" s="421"/>
      <c r="H12" s="421"/>
      <c r="I12" s="778"/>
      <c r="J12" s="142">
        <f>J13+J14</f>
        <v>0</v>
      </c>
      <c r="K12" s="279"/>
      <c r="L12" s="284">
        <f>L13+L14</f>
        <v>0</v>
      </c>
      <c r="M12" s="279">
        <v>0</v>
      </c>
      <c r="N12" s="279">
        <v>0</v>
      </c>
      <c r="O12" s="280">
        <f>O13+O14</f>
        <v>0</v>
      </c>
      <c r="P12" s="469"/>
    </row>
    <row r="13" spans="1:16" s="39" customFormat="1" ht="12.75">
      <c r="A13" s="37"/>
      <c r="B13" s="178"/>
      <c r="C13" s="802"/>
      <c r="D13" s="421" t="s">
        <v>100</v>
      </c>
      <c r="E13" s="416" t="s">
        <v>69</v>
      </c>
      <c r="F13" s="421">
        <v>1</v>
      </c>
      <c r="G13" s="416" t="s">
        <v>69</v>
      </c>
      <c r="H13" s="416" t="s">
        <v>69</v>
      </c>
      <c r="I13" s="808" t="s">
        <v>69</v>
      </c>
      <c r="J13" s="143"/>
      <c r="K13" s="276"/>
      <c r="L13" s="122">
        <f>F13*$P13/1000000000000</f>
        <v>0</v>
      </c>
      <c r="M13" s="275"/>
      <c r="N13" s="275"/>
      <c r="O13" s="274"/>
      <c r="P13" s="468"/>
    </row>
    <row r="14" spans="1:16" s="39" customFormat="1" ht="12.75">
      <c r="A14" s="37"/>
      <c r="B14" s="178"/>
      <c r="C14" s="809"/>
      <c r="D14" s="421" t="s">
        <v>101</v>
      </c>
      <c r="E14" s="416" t="s">
        <v>69</v>
      </c>
      <c r="F14" s="810">
        <v>0.2</v>
      </c>
      <c r="G14" s="416" t="s">
        <v>69</v>
      </c>
      <c r="H14" s="416" t="s">
        <v>69</v>
      </c>
      <c r="I14" s="778">
        <v>20</v>
      </c>
      <c r="J14" s="143"/>
      <c r="K14" s="276"/>
      <c r="L14" s="122">
        <f>F14*$P14/1000000000000</f>
        <v>0</v>
      </c>
      <c r="M14" s="275"/>
      <c r="N14" s="275"/>
      <c r="O14" s="274">
        <f>I14*$J14/1000000</f>
        <v>0</v>
      </c>
      <c r="P14" s="468"/>
    </row>
    <row r="15" spans="1:16" s="39" customFormat="1" ht="12.75">
      <c r="A15" s="37"/>
      <c r="B15" s="178"/>
      <c r="C15" s="802">
        <v>3</v>
      </c>
      <c r="D15" s="772" t="s">
        <v>349</v>
      </c>
      <c r="E15" s="421"/>
      <c r="F15" s="810"/>
      <c r="G15" s="421"/>
      <c r="H15" s="421"/>
      <c r="I15" s="778"/>
      <c r="J15" s="142">
        <f>J16+J17</f>
        <v>0</v>
      </c>
      <c r="K15" s="276"/>
      <c r="L15" s="284">
        <f>L16+L17</f>
        <v>0</v>
      </c>
      <c r="M15" s="279">
        <v>0</v>
      </c>
      <c r="N15" s="279">
        <v>0</v>
      </c>
      <c r="O15" s="280">
        <f>O16+O17</f>
        <v>0</v>
      </c>
      <c r="P15" s="469"/>
    </row>
    <row r="16" spans="1:16" s="39" customFormat="1" ht="12.75">
      <c r="A16" s="37"/>
      <c r="B16" s="178"/>
      <c r="C16" s="802"/>
      <c r="D16" s="421" t="s">
        <v>100</v>
      </c>
      <c r="E16" s="416" t="s">
        <v>69</v>
      </c>
      <c r="F16" s="810">
        <v>0.4</v>
      </c>
      <c r="G16" s="416" t="s">
        <v>69</v>
      </c>
      <c r="H16" s="416" t="s">
        <v>69</v>
      </c>
      <c r="I16" s="808" t="s">
        <v>69</v>
      </c>
      <c r="J16" s="143"/>
      <c r="K16" s="276"/>
      <c r="L16" s="122">
        <f>F16*$P16/1000000000000</f>
        <v>0</v>
      </c>
      <c r="M16" s="275"/>
      <c r="N16" s="275"/>
      <c r="O16" s="274"/>
      <c r="P16" s="468"/>
    </row>
    <row r="17" spans="1:16" s="208" customFormat="1" ht="13.5">
      <c r="A17" s="200"/>
      <c r="B17" s="281"/>
      <c r="C17" s="811"/>
      <c r="D17" s="780" t="s">
        <v>101</v>
      </c>
      <c r="E17" s="718" t="s">
        <v>69</v>
      </c>
      <c r="F17" s="655">
        <v>0.4</v>
      </c>
      <c r="G17" s="718" t="s">
        <v>69</v>
      </c>
      <c r="H17" s="718" t="s">
        <v>69</v>
      </c>
      <c r="I17" s="484">
        <v>4</v>
      </c>
      <c r="J17" s="261"/>
      <c r="K17" s="463"/>
      <c r="L17" s="123">
        <f>F17*$P17/1000000000000</f>
        <v>0</v>
      </c>
      <c r="M17" s="272"/>
      <c r="N17" s="272"/>
      <c r="O17" s="262">
        <f>I17*$J17/1000000</f>
        <v>0</v>
      </c>
      <c r="P17" s="429"/>
    </row>
    <row r="18" spans="1:16" s="39" customFormat="1" ht="22.5" customHeight="1">
      <c r="A18" s="37"/>
      <c r="B18" s="178" t="s">
        <v>18</v>
      </c>
      <c r="C18" s="802"/>
      <c r="D18" s="803" t="s">
        <v>38</v>
      </c>
      <c r="E18" s="804"/>
      <c r="F18" s="804"/>
      <c r="G18" s="804"/>
      <c r="H18" s="804"/>
      <c r="I18" s="805"/>
      <c r="J18" s="133">
        <f aca="true" t="shared" si="1" ref="J18:O18">J19+J20+J21</f>
        <v>0</v>
      </c>
      <c r="K18" s="120">
        <f t="shared" si="1"/>
        <v>0</v>
      </c>
      <c r="L18" s="120">
        <f t="shared" si="1"/>
        <v>0</v>
      </c>
      <c r="M18" s="120">
        <f t="shared" si="1"/>
        <v>0</v>
      </c>
      <c r="N18" s="120">
        <f t="shared" si="1"/>
        <v>0</v>
      </c>
      <c r="O18" s="120">
        <f t="shared" si="1"/>
        <v>0</v>
      </c>
      <c r="P18" s="585" t="s">
        <v>350</v>
      </c>
    </row>
    <row r="19" spans="1:16" s="39" customFormat="1" ht="12.75">
      <c r="A19" s="37"/>
      <c r="B19" s="178"/>
      <c r="C19" s="809">
        <v>1</v>
      </c>
      <c r="D19" s="737" t="s">
        <v>351</v>
      </c>
      <c r="E19" s="804" t="s">
        <v>69</v>
      </c>
      <c r="F19" s="804">
        <v>0.005</v>
      </c>
      <c r="G19" s="804" t="s">
        <v>69</v>
      </c>
      <c r="H19" s="804" t="s">
        <v>69</v>
      </c>
      <c r="I19" s="812" t="s">
        <v>69</v>
      </c>
      <c r="J19" s="144"/>
      <c r="K19" s="275"/>
      <c r="L19" s="122">
        <f>F19*$P19/1000000</f>
        <v>0</v>
      </c>
      <c r="M19" s="275"/>
      <c r="N19" s="275"/>
      <c r="O19" s="275"/>
      <c r="P19" s="468"/>
    </row>
    <row r="20" spans="1:16" s="39" customFormat="1" ht="12.75">
      <c r="A20" s="37"/>
      <c r="B20" s="178"/>
      <c r="C20" s="809">
        <v>2</v>
      </c>
      <c r="D20" s="737" t="s">
        <v>352</v>
      </c>
      <c r="E20" s="804" t="s">
        <v>69</v>
      </c>
      <c r="F20" s="804">
        <v>0.0002</v>
      </c>
      <c r="G20" s="804" t="s">
        <v>69</v>
      </c>
      <c r="H20" s="804" t="s">
        <v>69</v>
      </c>
      <c r="I20" s="812" t="s">
        <v>69</v>
      </c>
      <c r="J20" s="144"/>
      <c r="K20" s="275"/>
      <c r="L20" s="122">
        <f>F20*$P20/1000000</f>
        <v>0</v>
      </c>
      <c r="M20" s="275"/>
      <c r="N20" s="275"/>
      <c r="O20" s="275"/>
      <c r="P20" s="468"/>
    </row>
    <row r="21" spans="1:16" s="39" customFormat="1" ht="12.75">
      <c r="A21" s="37"/>
      <c r="B21" s="193"/>
      <c r="C21" s="813">
        <v>3</v>
      </c>
      <c r="D21" s="743" t="s">
        <v>353</v>
      </c>
      <c r="E21" s="814" t="s">
        <v>69</v>
      </c>
      <c r="F21" s="814">
        <v>0.0001</v>
      </c>
      <c r="G21" s="814" t="s">
        <v>69</v>
      </c>
      <c r="H21" s="814" t="s">
        <v>69</v>
      </c>
      <c r="I21" s="815" t="s">
        <v>69</v>
      </c>
      <c r="J21" s="145"/>
      <c r="K21" s="272"/>
      <c r="L21" s="123">
        <f>F21*$P21/1000000</f>
        <v>0</v>
      </c>
      <c r="M21" s="272"/>
      <c r="N21" s="272"/>
      <c r="O21" s="272"/>
      <c r="P21" s="586"/>
    </row>
    <row r="22" spans="1:15" s="39" customFormat="1" ht="12.75">
      <c r="A22" s="37"/>
      <c r="B22" s="178" t="s">
        <v>19</v>
      </c>
      <c r="C22" s="802"/>
      <c r="D22" s="803" t="s">
        <v>103</v>
      </c>
      <c r="E22" s="804"/>
      <c r="F22" s="804"/>
      <c r="G22" s="804"/>
      <c r="H22" s="804"/>
      <c r="I22" s="805"/>
      <c r="J22" s="133">
        <f aca="true" t="shared" si="2" ref="J22:O22">J23+J24</f>
        <v>0</v>
      </c>
      <c r="K22" s="120">
        <f t="shared" si="2"/>
        <v>0</v>
      </c>
      <c r="L22" s="120">
        <f t="shared" si="2"/>
        <v>0</v>
      </c>
      <c r="M22" s="120">
        <f t="shared" si="2"/>
        <v>0</v>
      </c>
      <c r="N22" s="120">
        <f t="shared" si="2"/>
        <v>0</v>
      </c>
      <c r="O22" s="120">
        <f t="shared" si="2"/>
        <v>0</v>
      </c>
    </row>
    <row r="23" spans="1:15" s="39" customFormat="1" ht="12.75">
      <c r="A23" s="37"/>
      <c r="B23" s="178"/>
      <c r="C23" s="802">
        <v>1</v>
      </c>
      <c r="D23" s="795" t="s">
        <v>354</v>
      </c>
      <c r="E23" s="804" t="s">
        <v>69</v>
      </c>
      <c r="F23" s="816" t="s">
        <v>69</v>
      </c>
      <c r="G23" s="804" t="s">
        <v>69</v>
      </c>
      <c r="H23" s="795">
        <v>50</v>
      </c>
      <c r="I23" s="812" t="s">
        <v>69</v>
      </c>
      <c r="J23" s="144"/>
      <c r="K23" s="94"/>
      <c r="L23" s="91"/>
      <c r="M23" s="91"/>
      <c r="N23" s="122">
        <f>H23*$J23/1000000</f>
        <v>0</v>
      </c>
      <c r="O23" s="91"/>
    </row>
    <row r="24" spans="1:15" s="39" customFormat="1" ht="12.75">
      <c r="A24" s="37"/>
      <c r="B24" s="193"/>
      <c r="C24" s="813">
        <v>2</v>
      </c>
      <c r="D24" s="800" t="s">
        <v>355</v>
      </c>
      <c r="E24" s="814" t="s">
        <v>69</v>
      </c>
      <c r="F24" s="817" t="s">
        <v>69</v>
      </c>
      <c r="G24" s="814" t="s">
        <v>69</v>
      </c>
      <c r="H24" s="800">
        <v>5</v>
      </c>
      <c r="I24" s="815" t="s">
        <v>69</v>
      </c>
      <c r="J24" s="145"/>
      <c r="K24" s="95"/>
      <c r="L24" s="60"/>
      <c r="M24" s="60"/>
      <c r="N24" s="123">
        <f>H24*$J24/1000000</f>
        <v>0</v>
      </c>
      <c r="O24" s="60"/>
    </row>
    <row r="25" spans="1:15" s="39" customFormat="1" ht="12.75">
      <c r="A25" s="37"/>
      <c r="B25" s="178" t="s">
        <v>21</v>
      </c>
      <c r="C25" s="40"/>
      <c r="D25" s="65" t="s">
        <v>39</v>
      </c>
      <c r="E25" s="55"/>
      <c r="F25" s="55"/>
      <c r="G25" s="55"/>
      <c r="H25" s="55"/>
      <c r="I25" s="41"/>
      <c r="J25" s="133">
        <f aca="true" t="shared" si="3" ref="J25:O25">J26</f>
        <v>0</v>
      </c>
      <c r="K25" s="120">
        <f>K26</f>
        <v>0</v>
      </c>
      <c r="L25" s="120">
        <f t="shared" si="3"/>
        <v>0</v>
      </c>
      <c r="M25" s="120">
        <f t="shared" si="3"/>
        <v>0</v>
      </c>
      <c r="N25" s="120">
        <f t="shared" si="3"/>
        <v>0</v>
      </c>
      <c r="O25" s="120">
        <f t="shared" si="3"/>
        <v>0</v>
      </c>
    </row>
    <row r="26" spans="1:15" s="39" customFormat="1" ht="13.5" thickBot="1">
      <c r="A26" s="56"/>
      <c r="B26" s="194"/>
      <c r="C26" s="82">
        <v>1</v>
      </c>
      <c r="D26" s="58" t="s">
        <v>102</v>
      </c>
      <c r="E26" s="58" t="s">
        <v>57</v>
      </c>
      <c r="F26" s="58" t="s">
        <v>57</v>
      </c>
      <c r="G26" s="58" t="s">
        <v>57</v>
      </c>
      <c r="H26" s="58" t="s">
        <v>57</v>
      </c>
      <c r="I26" s="84" t="s">
        <v>57</v>
      </c>
      <c r="J26" s="146"/>
      <c r="K26" s="124"/>
      <c r="L26" s="97"/>
      <c r="M26" s="97"/>
      <c r="N26" s="97"/>
      <c r="O26" s="97"/>
    </row>
    <row r="27" spans="1:15" s="39" customFormat="1" ht="13.5" thickBot="1">
      <c r="A27" s="99">
        <v>9</v>
      </c>
      <c r="B27" s="98"/>
      <c r="C27" s="100"/>
      <c r="D27" s="100" t="s">
        <v>36</v>
      </c>
      <c r="E27" s="100"/>
      <c r="F27" s="100"/>
      <c r="G27" s="100"/>
      <c r="H27" s="100"/>
      <c r="I27" s="101"/>
      <c r="J27" s="147"/>
      <c r="K27" s="125">
        <f>K4+K8+K18+K22+K25</f>
        <v>0</v>
      </c>
      <c r="L27" s="125">
        <f>L4+L8+L18+L22+L25</f>
        <v>0</v>
      </c>
      <c r="M27" s="102">
        <f>M4+M8+M18+M22+M25</f>
        <v>0</v>
      </c>
      <c r="N27" s="125">
        <f>N4+N8+N18+N22+N25</f>
        <v>0</v>
      </c>
      <c r="O27" s="102">
        <f>O4+O8+O18+O22+O25</f>
        <v>0</v>
      </c>
    </row>
    <row r="28" s="39" customFormat="1" ht="12.75">
      <c r="B28" s="77"/>
    </row>
    <row r="29" s="39" customFormat="1" ht="12.75">
      <c r="B29" s="77"/>
    </row>
    <row r="30" spans="2:4" s="39" customFormat="1" ht="12.75">
      <c r="B30" s="77"/>
      <c r="D30" s="424"/>
    </row>
  </sheetData>
  <sheetProtection/>
  <mergeCells count="2">
    <mergeCell ref="E1:I1"/>
    <mergeCell ref="K1:O1"/>
  </mergeCells>
  <printOptions/>
  <pageMargins left="0.5" right="0.5" top="1" bottom="1" header="0.5" footer="0.5"/>
  <pageSetup horizontalDpi="600" verticalDpi="600" orientation="landscape" paperSize="9" scale="80" r:id="rId1"/>
  <headerFooter alignWithMargins="0">
    <oddHeader>&amp;LPCDD/PCDF Inventory&amp;CReference Year: ___________________&amp;RCountry: __________________</oddHeader>
    <oddFooter>&amp;L&amp;A&amp;C&amp;D&amp;RPage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10" sqref="D10"/>
    </sheetView>
  </sheetViews>
  <sheetFormatPr defaultColWidth="9.33203125" defaultRowHeight="12.75"/>
  <cols>
    <col min="1" max="1" width="6.66015625" style="0" bestFit="1" customWidth="1"/>
    <col min="2" max="2" width="8.33203125" style="1" bestFit="1" customWidth="1"/>
    <col min="3" max="3" width="6.83203125" style="1" bestFit="1" customWidth="1"/>
    <col min="4" max="4" width="54.16015625" style="0" bestFit="1" customWidth="1"/>
    <col min="5" max="5" width="13.16015625" style="0" customWidth="1"/>
    <col min="6" max="6" width="13.33203125" style="0" customWidth="1"/>
    <col min="7" max="7" width="6.33203125" style="0" customWidth="1"/>
    <col min="8" max="8" width="9.5" style="0" customWidth="1"/>
    <col min="9" max="9" width="6" style="0" bestFit="1" customWidth="1"/>
    <col min="10" max="10" width="9" style="0" bestFit="1" customWidth="1"/>
    <col min="11" max="11" width="12.5" style="0" customWidth="1"/>
  </cols>
  <sheetData>
    <row r="1" spans="1:11" ht="12.75">
      <c r="A1" s="2"/>
      <c r="B1" s="196"/>
      <c r="C1" s="196"/>
      <c r="D1" s="569" t="s">
        <v>248</v>
      </c>
      <c r="E1" s="196" t="s">
        <v>152</v>
      </c>
      <c r="F1" s="314" t="s">
        <v>154</v>
      </c>
      <c r="G1" s="894" t="s">
        <v>153</v>
      </c>
      <c r="H1" s="894"/>
      <c r="I1" s="894"/>
      <c r="J1" s="894"/>
      <c r="K1" s="895"/>
    </row>
    <row r="2" spans="1:11" ht="13.5" thickBot="1">
      <c r="A2" s="537" t="s">
        <v>220</v>
      </c>
      <c r="B2" s="538" t="s">
        <v>146</v>
      </c>
      <c r="C2" s="6" t="s">
        <v>133</v>
      </c>
      <c r="D2" s="5"/>
      <c r="E2" s="45" t="s">
        <v>151</v>
      </c>
      <c r="F2" s="229" t="s">
        <v>155</v>
      </c>
      <c r="G2" s="216" t="s">
        <v>15</v>
      </c>
      <c r="H2" s="228" t="s">
        <v>0</v>
      </c>
      <c r="I2" s="228" t="s">
        <v>79</v>
      </c>
      <c r="J2" s="228" t="s">
        <v>152</v>
      </c>
      <c r="K2" s="238" t="s">
        <v>1</v>
      </c>
    </row>
    <row r="3" spans="1:11" s="15" customFormat="1" ht="12.75">
      <c r="A3" s="29">
        <v>10</v>
      </c>
      <c r="B3" s="818"/>
      <c r="C3" s="818"/>
      <c r="D3" s="819" t="s">
        <v>356</v>
      </c>
      <c r="E3" s="31"/>
      <c r="F3" s="230"/>
      <c r="G3" s="891" t="s">
        <v>45</v>
      </c>
      <c r="H3" s="892"/>
      <c r="I3" s="892"/>
      <c r="J3" s="892"/>
      <c r="K3" s="893"/>
    </row>
    <row r="4" spans="1:11" ht="12.75">
      <c r="A4" s="3"/>
      <c r="B4" s="748" t="s">
        <v>16</v>
      </c>
      <c r="C4" s="748"/>
      <c r="D4" s="820" t="s">
        <v>40</v>
      </c>
      <c r="E4" s="14"/>
      <c r="F4" s="231"/>
      <c r="G4" s="217"/>
      <c r="H4" s="217"/>
      <c r="I4" s="217"/>
      <c r="J4" s="217"/>
      <c r="K4" s="218"/>
    </row>
    <row r="5" spans="1:11" ht="12.75">
      <c r="A5" s="3"/>
      <c r="B5" s="759"/>
      <c r="C5" s="759">
        <v>1</v>
      </c>
      <c r="D5" s="636" t="s">
        <v>357</v>
      </c>
      <c r="E5" s="5"/>
      <c r="F5" s="232"/>
      <c r="G5" s="217"/>
      <c r="H5" s="216" t="s">
        <v>2</v>
      </c>
      <c r="I5" s="216" t="s">
        <v>2</v>
      </c>
      <c r="J5" s="217"/>
      <c r="K5" s="218"/>
    </row>
    <row r="6" spans="1:11" ht="12" customHeight="1">
      <c r="A6" s="3"/>
      <c r="B6" s="670"/>
      <c r="C6" s="670">
        <v>2</v>
      </c>
      <c r="D6" s="533" t="s">
        <v>358</v>
      </c>
      <c r="E6" s="23"/>
      <c r="F6" s="233"/>
      <c r="G6" s="219"/>
      <c r="H6" s="220"/>
      <c r="I6" s="220" t="s">
        <v>2</v>
      </c>
      <c r="J6" s="219"/>
      <c r="K6" s="221"/>
    </row>
    <row r="7" spans="1:11" ht="12.75">
      <c r="A7" s="3"/>
      <c r="B7" s="748" t="s">
        <v>17</v>
      </c>
      <c r="C7" s="748"/>
      <c r="D7" s="820" t="s">
        <v>41</v>
      </c>
      <c r="E7" s="14"/>
      <c r="F7" s="231"/>
      <c r="G7" s="217"/>
      <c r="H7" s="216"/>
      <c r="I7" s="216"/>
      <c r="J7" s="217"/>
      <c r="K7" s="218"/>
    </row>
    <row r="8" spans="1:11" ht="12.75">
      <c r="A8" s="3"/>
      <c r="B8" s="759"/>
      <c r="C8" s="759">
        <v>1</v>
      </c>
      <c r="D8" s="636" t="s">
        <v>359</v>
      </c>
      <c r="E8" s="5"/>
      <c r="F8" s="232"/>
      <c r="G8" s="217"/>
      <c r="H8" s="216" t="s">
        <v>2</v>
      </c>
      <c r="I8" s="216" t="s">
        <v>2</v>
      </c>
      <c r="J8" s="217"/>
      <c r="K8" s="218"/>
    </row>
    <row r="9" spans="1:11" ht="25.5">
      <c r="A9" s="3"/>
      <c r="B9" s="759"/>
      <c r="C9" s="759">
        <v>2</v>
      </c>
      <c r="D9" s="636" t="s">
        <v>360</v>
      </c>
      <c r="E9" s="5"/>
      <c r="F9" s="232"/>
      <c r="G9" s="217"/>
      <c r="H9" s="216" t="s">
        <v>2</v>
      </c>
      <c r="I9" s="216" t="s">
        <v>2</v>
      </c>
      <c r="J9" s="217"/>
      <c r="K9" s="218"/>
    </row>
    <row r="10" spans="1:11" ht="25.5">
      <c r="A10" s="3"/>
      <c r="B10" s="759"/>
      <c r="C10" s="759">
        <v>3</v>
      </c>
      <c r="D10" s="636" t="s">
        <v>361</v>
      </c>
      <c r="E10" s="5"/>
      <c r="F10" s="232"/>
      <c r="G10" s="217"/>
      <c r="H10" s="216" t="s">
        <v>2</v>
      </c>
      <c r="I10" s="216" t="s">
        <v>2</v>
      </c>
      <c r="J10" s="217"/>
      <c r="K10" s="218"/>
    </row>
    <row r="11" spans="1:11" ht="25.5">
      <c r="A11" s="3"/>
      <c r="B11" s="759"/>
      <c r="C11" s="759">
        <v>4</v>
      </c>
      <c r="D11" s="636" t="s">
        <v>362</v>
      </c>
      <c r="E11" s="5"/>
      <c r="F11" s="232"/>
      <c r="G11" s="217"/>
      <c r="H11" s="216" t="s">
        <v>2</v>
      </c>
      <c r="I11" s="216" t="s">
        <v>2</v>
      </c>
      <c r="J11" s="217"/>
      <c r="K11" s="218"/>
    </row>
    <row r="12" spans="1:11" ht="25.5">
      <c r="A12" s="3"/>
      <c r="B12" s="670"/>
      <c r="C12" s="670">
        <v>5</v>
      </c>
      <c r="D12" s="618" t="s">
        <v>363</v>
      </c>
      <c r="E12" s="23"/>
      <c r="F12" s="233"/>
      <c r="G12" s="219"/>
      <c r="H12" s="220" t="s">
        <v>2</v>
      </c>
      <c r="I12" s="220" t="s">
        <v>2</v>
      </c>
      <c r="J12" s="219"/>
      <c r="K12" s="221"/>
    </row>
    <row r="13" spans="1:11" ht="25.5">
      <c r="A13" s="3"/>
      <c r="B13" s="821" t="s">
        <v>18</v>
      </c>
      <c r="C13" s="821"/>
      <c r="D13" s="822" t="s">
        <v>364</v>
      </c>
      <c r="E13" s="587"/>
      <c r="F13" s="588"/>
      <c r="G13" s="222"/>
      <c r="H13" s="604"/>
      <c r="I13" s="223" t="s">
        <v>2</v>
      </c>
      <c r="J13" s="222"/>
      <c r="K13" s="224"/>
    </row>
    <row r="14" spans="1:11" ht="12.75">
      <c r="A14" s="3"/>
      <c r="B14" s="821" t="s">
        <v>19</v>
      </c>
      <c r="C14" s="821"/>
      <c r="D14" s="822" t="s">
        <v>390</v>
      </c>
      <c r="E14" s="587"/>
      <c r="F14" s="588"/>
      <c r="G14" s="222"/>
      <c r="H14" s="223" t="s">
        <v>2</v>
      </c>
      <c r="I14" s="223" t="s">
        <v>2</v>
      </c>
      <c r="J14" s="222"/>
      <c r="K14" s="224"/>
    </row>
    <row r="15" spans="1:11" ht="12.75">
      <c r="A15" s="3"/>
      <c r="B15" s="821" t="s">
        <v>21</v>
      </c>
      <c r="C15" s="821"/>
      <c r="D15" s="822" t="s">
        <v>365</v>
      </c>
      <c r="E15" s="587"/>
      <c r="F15" s="588"/>
      <c r="G15" s="222"/>
      <c r="H15" s="223" t="s">
        <v>2</v>
      </c>
      <c r="I15" s="223" t="s">
        <v>2</v>
      </c>
      <c r="J15" s="222"/>
      <c r="K15" s="224"/>
    </row>
    <row r="16" spans="1:11" ht="12.75">
      <c r="A16" s="3"/>
      <c r="B16" s="748" t="s">
        <v>22</v>
      </c>
      <c r="C16" s="748"/>
      <c r="D16" s="820" t="s">
        <v>366</v>
      </c>
      <c r="E16" s="14"/>
      <c r="F16" s="237">
        <f>F17+F18+F19+F20</f>
        <v>0</v>
      </c>
      <c r="G16" s="217"/>
      <c r="H16" s="216"/>
      <c r="I16" s="216"/>
      <c r="J16" s="239">
        <f>J17+J18+J19+J20</f>
        <v>0</v>
      </c>
      <c r="K16" s="218"/>
    </row>
    <row r="17" spans="1:11" ht="12.75">
      <c r="A17" s="3"/>
      <c r="B17" s="748"/>
      <c r="C17" s="748"/>
      <c r="D17" s="669" t="s">
        <v>86</v>
      </c>
      <c r="E17" s="33">
        <v>15000</v>
      </c>
      <c r="F17" s="234"/>
      <c r="G17" s="225"/>
      <c r="H17" s="226"/>
      <c r="I17" s="226"/>
      <c r="J17" s="240">
        <f>E17*F17/1000000</f>
        <v>0</v>
      </c>
      <c r="K17" s="227"/>
    </row>
    <row r="18" spans="1:11" ht="12.75">
      <c r="A18" s="3"/>
      <c r="B18" s="748"/>
      <c r="C18" s="748"/>
      <c r="D18" s="669" t="s">
        <v>87</v>
      </c>
      <c r="E18" s="33">
        <v>70000</v>
      </c>
      <c r="F18" s="234"/>
      <c r="G18" s="225"/>
      <c r="H18" s="226"/>
      <c r="I18" s="226"/>
      <c r="J18" s="240">
        <f>E18*F18/1000000</f>
        <v>0</v>
      </c>
      <c r="K18" s="227"/>
    </row>
    <row r="19" spans="1:11" ht="12.75">
      <c r="A19" s="3"/>
      <c r="B19" s="748"/>
      <c r="C19" s="748"/>
      <c r="D19" s="669" t="s">
        <v>88</v>
      </c>
      <c r="E19" s="33">
        <v>300000</v>
      </c>
      <c r="F19" s="234"/>
      <c r="G19" s="225"/>
      <c r="H19" s="226"/>
      <c r="I19" s="226"/>
      <c r="J19" s="240">
        <f>E19*F19/1000000</f>
        <v>0</v>
      </c>
      <c r="K19" s="227"/>
    </row>
    <row r="20" spans="1:11" ht="12.75">
      <c r="A20" s="3"/>
      <c r="B20" s="748"/>
      <c r="C20" s="748"/>
      <c r="D20" s="669" t="s">
        <v>89</v>
      </c>
      <c r="E20" s="33">
        <v>1500000</v>
      </c>
      <c r="F20" s="234"/>
      <c r="G20" s="225"/>
      <c r="H20" s="226"/>
      <c r="I20" s="226"/>
      <c r="J20" s="240">
        <f>E20*F20/1000000</f>
        <v>0</v>
      </c>
      <c r="K20" s="227"/>
    </row>
    <row r="21" spans="1:11" ht="12.75">
      <c r="A21" s="3"/>
      <c r="B21" s="748"/>
      <c r="C21" s="759">
        <v>1</v>
      </c>
      <c r="D21" s="669" t="s">
        <v>43</v>
      </c>
      <c r="E21" s="17"/>
      <c r="F21" s="235"/>
      <c r="G21" s="217"/>
      <c r="H21" s="216" t="s">
        <v>2</v>
      </c>
      <c r="I21" s="216" t="s">
        <v>2</v>
      </c>
      <c r="J21" s="217"/>
      <c r="K21" s="218"/>
    </row>
    <row r="22" spans="1:11" ht="12.75">
      <c r="A22" s="3"/>
      <c r="B22" s="670"/>
      <c r="C22" s="670">
        <v>2</v>
      </c>
      <c r="D22" s="671" t="s">
        <v>44</v>
      </c>
      <c r="E22" s="23"/>
      <c r="F22" s="233"/>
      <c r="G22" s="219"/>
      <c r="H22" s="220" t="s">
        <v>2</v>
      </c>
      <c r="I22" s="220" t="s">
        <v>2</v>
      </c>
      <c r="J22" s="219"/>
      <c r="K22" s="221"/>
    </row>
    <row r="23" spans="1:11" ht="25.5">
      <c r="A23" s="3"/>
      <c r="B23" s="823" t="s">
        <v>24</v>
      </c>
      <c r="C23" s="823"/>
      <c r="D23" s="822" t="s">
        <v>367</v>
      </c>
      <c r="E23" s="129"/>
      <c r="F23" s="236"/>
      <c r="G23" s="222"/>
      <c r="H23" s="223" t="s">
        <v>2</v>
      </c>
      <c r="I23" s="223" t="s">
        <v>2</v>
      </c>
      <c r="J23" s="222"/>
      <c r="K23" s="224"/>
    </row>
    <row r="24" spans="1:11" ht="12.75">
      <c r="A24" s="3"/>
      <c r="B24" s="823" t="s">
        <v>26</v>
      </c>
      <c r="C24" s="823"/>
      <c r="D24" s="822" t="s">
        <v>368</v>
      </c>
      <c r="E24" s="129"/>
      <c r="F24" s="236"/>
      <c r="G24" s="222"/>
      <c r="H24" s="223" t="s">
        <v>2</v>
      </c>
      <c r="I24" s="223" t="s">
        <v>2</v>
      </c>
      <c r="J24" s="222"/>
      <c r="K24" s="224"/>
    </row>
    <row r="25" spans="1:11" ht="12.75">
      <c r="A25" s="3"/>
      <c r="B25" s="823" t="s">
        <v>219</v>
      </c>
      <c r="C25" s="823"/>
      <c r="D25" s="822" t="s">
        <v>369</v>
      </c>
      <c r="E25" s="129"/>
      <c r="F25" s="236"/>
      <c r="G25" s="222"/>
      <c r="H25" s="223" t="s">
        <v>2</v>
      </c>
      <c r="I25" s="223" t="s">
        <v>2</v>
      </c>
      <c r="J25" s="222"/>
      <c r="K25" s="224"/>
    </row>
    <row r="26" spans="1:11" ht="12.75">
      <c r="A26" s="3"/>
      <c r="B26" s="824" t="s">
        <v>27</v>
      </c>
      <c r="C26" s="824"/>
      <c r="D26" s="825" t="s">
        <v>370</v>
      </c>
      <c r="E26" s="592"/>
      <c r="F26" s="593"/>
      <c r="G26" s="594"/>
      <c r="H26" s="223" t="s">
        <v>2</v>
      </c>
      <c r="I26" s="223" t="s">
        <v>2</v>
      </c>
      <c r="J26" s="594"/>
      <c r="K26" s="595"/>
    </row>
    <row r="27" spans="1:11" ht="12.75">
      <c r="A27" s="3"/>
      <c r="B27" s="826" t="s">
        <v>231</v>
      </c>
      <c r="C27" s="826"/>
      <c r="D27" s="827" t="s">
        <v>371</v>
      </c>
      <c r="E27" s="589"/>
      <c r="F27" s="590"/>
      <c r="G27" s="219"/>
      <c r="H27" s="220" t="s">
        <v>2</v>
      </c>
      <c r="I27" s="220" t="s">
        <v>2</v>
      </c>
      <c r="J27" s="219"/>
      <c r="K27" s="221"/>
    </row>
    <row r="28" spans="1:11" ht="12.75">
      <c r="A28" s="3"/>
      <c r="B28" s="823" t="s">
        <v>59</v>
      </c>
      <c r="C28" s="823"/>
      <c r="D28" s="822" t="s">
        <v>372</v>
      </c>
      <c r="E28" s="129"/>
      <c r="F28" s="236"/>
      <c r="G28" s="222"/>
      <c r="H28" s="223" t="s">
        <v>2</v>
      </c>
      <c r="I28" s="223" t="s">
        <v>2</v>
      </c>
      <c r="J28" s="222"/>
      <c r="K28" s="224"/>
    </row>
    <row r="29" spans="1:11" ht="13.5" thickBot="1">
      <c r="A29" s="3"/>
      <c r="B29" s="748" t="s">
        <v>374</v>
      </c>
      <c r="C29" s="748"/>
      <c r="D29" s="654" t="s">
        <v>373</v>
      </c>
      <c r="E29" s="14"/>
      <c r="F29" s="231"/>
      <c r="G29" s="217"/>
      <c r="H29" s="223" t="s">
        <v>2</v>
      </c>
      <c r="I29" s="223" t="s">
        <v>2</v>
      </c>
      <c r="J29" s="217"/>
      <c r="K29" s="218"/>
    </row>
    <row r="30" spans="1:11" ht="13.5" thickBot="1">
      <c r="A30" s="596">
        <v>10</v>
      </c>
      <c r="B30" s="597"/>
      <c r="C30" s="598"/>
      <c r="D30" s="598" t="s">
        <v>217</v>
      </c>
      <c r="E30" s="598"/>
      <c r="F30" s="599"/>
      <c r="G30" s="600"/>
      <c r="H30" s="600"/>
      <c r="I30" s="600"/>
      <c r="J30" s="601">
        <f>J4+J7+J13+J14+J15+J16+J23+J24+J25+J26+J27+J28+J29</f>
        <v>0</v>
      </c>
      <c r="K30" s="591">
        <f>K4+K7+K13+K14+K15+K16+K23+K24+K25+K26+K27+K28+K29</f>
        <v>0</v>
      </c>
    </row>
  </sheetData>
  <sheetProtection/>
  <mergeCells count="2">
    <mergeCell ref="G3:K3"/>
    <mergeCell ref="G1:K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&amp;LPCDD/PCDF Inventory&amp;CReference Year: _____________________&amp;RCountry: ______________________</oddHeader>
    <oddFooter>&amp;L&amp;A&amp;C&amp;D&amp;RPage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Q36" sqref="Q36"/>
    </sheetView>
  </sheetViews>
  <sheetFormatPr defaultColWidth="12" defaultRowHeight="12.75"/>
  <cols>
    <col min="1" max="1" width="6.66015625" style="0" bestFit="1" customWidth="1"/>
    <col min="2" max="2" width="7" style="0" customWidth="1"/>
    <col min="3" max="3" width="6.66015625" style="0" customWidth="1"/>
    <col min="4" max="4" width="34" style="0" customWidth="1"/>
    <col min="5" max="5" width="9" style="0" customWidth="1"/>
    <col min="6" max="6" width="6.83203125" style="0" bestFit="1" customWidth="1"/>
    <col min="7" max="7" width="6" style="0" bestFit="1" customWidth="1"/>
    <col min="8" max="8" width="9" style="0" bestFit="1" customWidth="1"/>
    <col min="9" max="9" width="8.5" style="0" customWidth="1"/>
    <col min="10" max="10" width="12" style="0" customWidth="1"/>
    <col min="11" max="11" width="14.66015625" style="0" bestFit="1" customWidth="1"/>
    <col min="12" max="12" width="12.33203125" style="0" bestFit="1" customWidth="1"/>
    <col min="13" max="14" width="10.66015625" style="0" customWidth="1"/>
    <col min="15" max="15" width="12.5" style="0" customWidth="1"/>
    <col min="16" max="16" width="11.33203125" style="0" customWidth="1"/>
    <col min="17" max="17" width="16.66015625" style="0" customWidth="1"/>
  </cols>
  <sheetData>
    <row r="1" spans="1:17" s="39" customFormat="1" ht="12.75">
      <c r="A1" s="522"/>
      <c r="B1" s="523"/>
      <c r="C1" s="497"/>
      <c r="D1" s="528" t="s">
        <v>249</v>
      </c>
      <c r="E1" s="842" t="s">
        <v>46</v>
      </c>
      <c r="F1" s="843"/>
      <c r="G1" s="843"/>
      <c r="H1" s="843"/>
      <c r="I1" s="843"/>
      <c r="J1" s="844"/>
      <c r="K1" s="85" t="s">
        <v>90</v>
      </c>
      <c r="L1" s="834" t="s">
        <v>92</v>
      </c>
      <c r="M1" s="835"/>
      <c r="N1" s="835"/>
      <c r="O1" s="835"/>
      <c r="P1" s="835"/>
      <c r="Q1" s="836"/>
    </row>
    <row r="2" spans="1:17" s="39" customFormat="1" ht="12.75">
      <c r="A2" s="524"/>
      <c r="B2" s="525"/>
      <c r="C2" s="498"/>
      <c r="D2" s="55"/>
      <c r="E2" s="45"/>
      <c r="F2" s="45"/>
      <c r="G2" s="43"/>
      <c r="H2" s="43"/>
      <c r="I2" s="840" t="s">
        <v>1</v>
      </c>
      <c r="J2" s="841"/>
      <c r="K2" s="86" t="s">
        <v>91</v>
      </c>
      <c r="L2" s="87" t="s">
        <v>93</v>
      </c>
      <c r="M2" s="87" t="s">
        <v>93</v>
      </c>
      <c r="N2" s="87" t="s">
        <v>93</v>
      </c>
      <c r="O2" s="87" t="s">
        <v>93</v>
      </c>
      <c r="P2" s="87" t="s">
        <v>93</v>
      </c>
      <c r="Q2" s="87" t="s">
        <v>93</v>
      </c>
    </row>
    <row r="3" spans="1:17" s="39" customFormat="1" ht="13.5" thickBot="1">
      <c r="A3" s="526" t="s">
        <v>220</v>
      </c>
      <c r="B3" s="527" t="s">
        <v>146</v>
      </c>
      <c r="C3" s="499" t="s">
        <v>133</v>
      </c>
      <c r="D3" s="58"/>
      <c r="E3" s="57" t="s">
        <v>15</v>
      </c>
      <c r="F3" s="57" t="s">
        <v>0</v>
      </c>
      <c r="G3" s="57" t="s">
        <v>79</v>
      </c>
      <c r="H3" s="8" t="s">
        <v>152</v>
      </c>
      <c r="I3" s="59" t="s">
        <v>134</v>
      </c>
      <c r="J3" s="84" t="s">
        <v>105</v>
      </c>
      <c r="K3" s="96"/>
      <c r="L3" s="111" t="s">
        <v>15</v>
      </c>
      <c r="M3" s="111" t="s">
        <v>0</v>
      </c>
      <c r="N3" s="111" t="s">
        <v>79</v>
      </c>
      <c r="O3" s="111" t="s">
        <v>152</v>
      </c>
      <c r="P3" s="111" t="s">
        <v>47</v>
      </c>
      <c r="Q3" s="111" t="s">
        <v>105</v>
      </c>
    </row>
    <row r="4" spans="1:17" s="39" customFormat="1" ht="12.75">
      <c r="A4" s="61">
        <v>1</v>
      </c>
      <c r="B4" s="62"/>
      <c r="C4" s="500"/>
      <c r="D4" s="63" t="s">
        <v>12</v>
      </c>
      <c r="E4" s="63"/>
      <c r="F4" s="63"/>
      <c r="G4" s="63"/>
      <c r="H4" s="63"/>
      <c r="I4" s="63"/>
      <c r="J4" s="477"/>
      <c r="K4" s="93"/>
      <c r="L4" s="112"/>
      <c r="M4" s="112"/>
      <c r="N4" s="112"/>
      <c r="O4" s="112"/>
      <c r="P4" s="112"/>
      <c r="Q4" s="112"/>
    </row>
    <row r="5" spans="1:17" s="39" customFormat="1" ht="12.75">
      <c r="A5" s="64"/>
      <c r="B5" s="38" t="s">
        <v>16</v>
      </c>
      <c r="C5" s="501"/>
      <c r="D5" s="65" t="s">
        <v>112</v>
      </c>
      <c r="E5" s="65"/>
      <c r="F5" s="65"/>
      <c r="G5" s="65"/>
      <c r="H5" s="65"/>
      <c r="I5" s="65"/>
      <c r="J5" s="81"/>
      <c r="K5" s="133">
        <f aca="true" t="shared" si="0" ref="K5:Q5">K6+K7+K8+K9</f>
        <v>0</v>
      </c>
      <c r="L5" s="120">
        <f t="shared" si="0"/>
        <v>0</v>
      </c>
      <c r="M5" s="90">
        <f t="shared" si="0"/>
        <v>0</v>
      </c>
      <c r="N5" s="90">
        <f t="shared" si="0"/>
        <v>0</v>
      </c>
      <c r="O5" s="90">
        <f t="shared" si="0"/>
        <v>0</v>
      </c>
      <c r="P5" s="120">
        <f t="shared" si="0"/>
        <v>0</v>
      </c>
      <c r="Q5" s="120">
        <f t="shared" si="0"/>
        <v>0</v>
      </c>
    </row>
    <row r="6" spans="1:17" s="208" customFormat="1" ht="12.75">
      <c r="A6" s="200"/>
      <c r="B6" s="201"/>
      <c r="C6" s="502">
        <v>1</v>
      </c>
      <c r="D6" s="202" t="s">
        <v>174</v>
      </c>
      <c r="E6" s="243">
        <v>3500</v>
      </c>
      <c r="F6" s="203"/>
      <c r="G6" s="203" t="s">
        <v>69</v>
      </c>
      <c r="H6" s="203" t="s">
        <v>69</v>
      </c>
      <c r="I6" s="203">
        <v>0</v>
      </c>
      <c r="J6" s="204">
        <v>75</v>
      </c>
      <c r="K6" s="205"/>
      <c r="L6" s="206">
        <f>E6*$K6/1000000</f>
        <v>0</v>
      </c>
      <c r="M6" s="207"/>
      <c r="N6" s="207"/>
      <c r="O6" s="207"/>
      <c r="P6" s="206">
        <f aca="true" t="shared" si="1" ref="P6:Q9">I6*$K6/1000000</f>
        <v>0</v>
      </c>
      <c r="Q6" s="206">
        <f t="shared" si="1"/>
        <v>0</v>
      </c>
    </row>
    <row r="7" spans="1:17" s="208" customFormat="1" ht="12.75">
      <c r="A7" s="200"/>
      <c r="B7" s="201"/>
      <c r="C7" s="502">
        <v>2</v>
      </c>
      <c r="D7" s="202" t="s">
        <v>175</v>
      </c>
      <c r="E7" s="203">
        <v>350</v>
      </c>
      <c r="F7" s="203"/>
      <c r="G7" s="203" t="s">
        <v>69</v>
      </c>
      <c r="H7" s="203" t="s">
        <v>69</v>
      </c>
      <c r="I7" s="203">
        <v>500</v>
      </c>
      <c r="J7" s="204">
        <v>15</v>
      </c>
      <c r="K7" s="205"/>
      <c r="L7" s="206">
        <f>E7*$K7/1000000</f>
        <v>0</v>
      </c>
      <c r="M7" s="207"/>
      <c r="N7" s="207"/>
      <c r="O7" s="207"/>
      <c r="P7" s="206">
        <f t="shared" si="1"/>
        <v>0</v>
      </c>
      <c r="Q7" s="206">
        <f t="shared" si="1"/>
        <v>0</v>
      </c>
    </row>
    <row r="8" spans="1:17" s="208" customFormat="1" ht="12.75">
      <c r="A8" s="200"/>
      <c r="B8" s="201"/>
      <c r="C8" s="502">
        <v>3</v>
      </c>
      <c r="D8" s="202" t="s">
        <v>176</v>
      </c>
      <c r="E8" s="203">
        <v>30</v>
      </c>
      <c r="F8" s="203"/>
      <c r="G8" s="203" t="s">
        <v>69</v>
      </c>
      <c r="H8" s="203" t="s">
        <v>69</v>
      </c>
      <c r="I8" s="203">
        <v>200</v>
      </c>
      <c r="J8" s="204">
        <v>7</v>
      </c>
      <c r="K8" s="205"/>
      <c r="L8" s="206">
        <f>E8*$K8/1000000</f>
        <v>0</v>
      </c>
      <c r="M8" s="207"/>
      <c r="N8" s="207"/>
      <c r="O8" s="207"/>
      <c r="P8" s="206">
        <f t="shared" si="1"/>
        <v>0</v>
      </c>
      <c r="Q8" s="206">
        <f t="shared" si="1"/>
        <v>0</v>
      </c>
    </row>
    <row r="9" spans="1:17" s="208" customFormat="1" ht="25.5">
      <c r="A9" s="200"/>
      <c r="B9" s="245"/>
      <c r="C9" s="503">
        <v>4</v>
      </c>
      <c r="D9" s="209" t="s">
        <v>48</v>
      </c>
      <c r="E9" s="210">
        <v>0.5</v>
      </c>
      <c r="F9" s="210"/>
      <c r="G9" s="210" t="s">
        <v>69</v>
      </c>
      <c r="H9" s="210" t="s">
        <v>69</v>
      </c>
      <c r="I9" s="210">
        <v>15</v>
      </c>
      <c r="J9" s="211">
        <v>1.5</v>
      </c>
      <c r="K9" s="212"/>
      <c r="L9" s="213">
        <f>E9*$K9/1000000</f>
        <v>0</v>
      </c>
      <c r="M9" s="214"/>
      <c r="N9" s="214"/>
      <c r="O9" s="214"/>
      <c r="P9" s="213">
        <f t="shared" si="1"/>
        <v>0</v>
      </c>
      <c r="Q9" s="213">
        <f t="shared" si="1"/>
        <v>0</v>
      </c>
    </row>
    <row r="10" spans="1:17" s="39" customFormat="1" ht="12.75">
      <c r="A10" s="64"/>
      <c r="B10" s="38" t="s">
        <v>17</v>
      </c>
      <c r="C10" s="501"/>
      <c r="D10" s="35" t="s">
        <v>111</v>
      </c>
      <c r="E10" s="65"/>
      <c r="F10" s="65"/>
      <c r="G10" s="65"/>
      <c r="H10" s="65"/>
      <c r="I10" s="65"/>
      <c r="J10" s="81"/>
      <c r="K10" s="133">
        <f aca="true" t="shared" si="2" ref="K10:Q10">K11+K12+K13+K14</f>
        <v>0</v>
      </c>
      <c r="L10" s="120">
        <f t="shared" si="2"/>
        <v>0</v>
      </c>
      <c r="M10" s="90">
        <f t="shared" si="2"/>
        <v>0</v>
      </c>
      <c r="N10" s="90">
        <f t="shared" si="2"/>
        <v>0</v>
      </c>
      <c r="O10" s="90">
        <f t="shared" si="2"/>
        <v>0</v>
      </c>
      <c r="P10" s="120">
        <f t="shared" si="2"/>
        <v>0</v>
      </c>
      <c r="Q10" s="120">
        <f t="shared" si="2"/>
        <v>0</v>
      </c>
    </row>
    <row r="11" spans="1:17" s="208" customFormat="1" ht="12.75">
      <c r="A11" s="200"/>
      <c r="B11" s="201"/>
      <c r="C11" s="502">
        <v>1</v>
      </c>
      <c r="D11" s="202" t="s">
        <v>174</v>
      </c>
      <c r="E11" s="243">
        <v>35000</v>
      </c>
      <c r="F11" s="203"/>
      <c r="G11" s="203" t="s">
        <v>69</v>
      </c>
      <c r="H11" s="203" t="s">
        <v>69</v>
      </c>
      <c r="I11" s="243">
        <v>9000</v>
      </c>
      <c r="J11" s="204"/>
      <c r="K11" s="205"/>
      <c r="L11" s="206">
        <f>E11*$K11/1000000</f>
        <v>0</v>
      </c>
      <c r="M11" s="207"/>
      <c r="N11" s="207"/>
      <c r="O11" s="207"/>
      <c r="P11" s="206">
        <f aca="true" t="shared" si="3" ref="P11:Q14">I11*$K11/1000000</f>
        <v>0</v>
      </c>
      <c r="Q11" s="206">
        <f t="shared" si="3"/>
        <v>0</v>
      </c>
    </row>
    <row r="12" spans="1:17" s="208" customFormat="1" ht="12.75">
      <c r="A12" s="200"/>
      <c r="B12" s="201"/>
      <c r="C12" s="502">
        <v>2</v>
      </c>
      <c r="D12" s="202" t="s">
        <v>175</v>
      </c>
      <c r="E12" s="203">
        <v>350</v>
      </c>
      <c r="F12" s="203"/>
      <c r="G12" s="203" t="s">
        <v>69</v>
      </c>
      <c r="H12" s="203" t="s">
        <v>69</v>
      </c>
      <c r="I12" s="243">
        <v>900</v>
      </c>
      <c r="J12" s="204"/>
      <c r="K12" s="205"/>
      <c r="L12" s="206">
        <f>E12*$K12/1000000</f>
        <v>0</v>
      </c>
      <c r="M12" s="207"/>
      <c r="N12" s="207"/>
      <c r="O12" s="207"/>
      <c r="P12" s="206">
        <f t="shared" si="3"/>
        <v>0</v>
      </c>
      <c r="Q12" s="206">
        <f t="shared" si="3"/>
        <v>0</v>
      </c>
    </row>
    <row r="13" spans="1:17" s="208" customFormat="1" ht="12.75">
      <c r="A13" s="200"/>
      <c r="B13" s="201"/>
      <c r="C13" s="502">
        <v>3</v>
      </c>
      <c r="D13" s="202" t="s">
        <v>176</v>
      </c>
      <c r="E13" s="203">
        <v>10</v>
      </c>
      <c r="F13" s="203"/>
      <c r="G13" s="203" t="s">
        <v>69</v>
      </c>
      <c r="H13" s="203" t="s">
        <v>69</v>
      </c>
      <c r="I13" s="243">
        <v>450</v>
      </c>
      <c r="J13" s="204"/>
      <c r="K13" s="205"/>
      <c r="L13" s="206">
        <f>E13*$K13/1000000</f>
        <v>0</v>
      </c>
      <c r="M13" s="207"/>
      <c r="N13" s="207"/>
      <c r="O13" s="207"/>
      <c r="P13" s="206">
        <f t="shared" si="3"/>
        <v>0</v>
      </c>
      <c r="Q13" s="206">
        <f t="shared" si="3"/>
        <v>0</v>
      </c>
    </row>
    <row r="14" spans="1:17" s="208" customFormat="1" ht="25.5">
      <c r="A14" s="200"/>
      <c r="B14" s="245"/>
      <c r="C14" s="503">
        <v>4</v>
      </c>
      <c r="D14" s="209" t="s">
        <v>48</v>
      </c>
      <c r="E14" s="210">
        <v>0.75</v>
      </c>
      <c r="F14" s="210"/>
      <c r="G14" s="210" t="s">
        <v>69</v>
      </c>
      <c r="H14" s="210" t="s">
        <v>69</v>
      </c>
      <c r="I14" s="250">
        <v>30</v>
      </c>
      <c r="J14" s="211"/>
      <c r="K14" s="212"/>
      <c r="L14" s="251">
        <f>E14*$K14/1000000</f>
        <v>0</v>
      </c>
      <c r="M14" s="214"/>
      <c r="N14" s="214"/>
      <c r="O14" s="214"/>
      <c r="P14" s="213">
        <f t="shared" si="3"/>
        <v>0</v>
      </c>
      <c r="Q14" s="213">
        <f t="shared" si="3"/>
        <v>0</v>
      </c>
    </row>
    <row r="15" spans="1:17" s="39" customFormat="1" ht="12.75">
      <c r="A15" s="64"/>
      <c r="B15" s="38" t="s">
        <v>18</v>
      </c>
      <c r="C15" s="501"/>
      <c r="D15" s="837" t="s">
        <v>178</v>
      </c>
      <c r="E15" s="838"/>
      <c r="F15" s="839"/>
      <c r="G15" s="65"/>
      <c r="H15" s="65"/>
      <c r="I15" s="65"/>
      <c r="J15" s="81"/>
      <c r="K15" s="133">
        <f aca="true" t="shared" si="4" ref="K15:Q15">K16+K17+K18+K19</f>
        <v>0</v>
      </c>
      <c r="L15" s="120">
        <f t="shared" si="4"/>
        <v>0</v>
      </c>
      <c r="M15" s="90">
        <f t="shared" si="4"/>
        <v>0</v>
      </c>
      <c r="N15" s="90">
        <f t="shared" si="4"/>
        <v>0</v>
      </c>
      <c r="O15" s="90">
        <f t="shared" si="4"/>
        <v>0</v>
      </c>
      <c r="P15" s="120">
        <f t="shared" si="4"/>
        <v>0</v>
      </c>
      <c r="Q15" s="120">
        <f t="shared" si="4"/>
        <v>0</v>
      </c>
    </row>
    <row r="16" spans="1:17" s="208" customFormat="1" ht="25.5">
      <c r="A16" s="200"/>
      <c r="B16" s="201"/>
      <c r="C16" s="502">
        <v>1</v>
      </c>
      <c r="D16" s="202" t="s">
        <v>49</v>
      </c>
      <c r="E16" s="243">
        <v>40000</v>
      </c>
      <c r="F16" s="203"/>
      <c r="G16" s="203" t="s">
        <v>69</v>
      </c>
      <c r="H16" s="203" t="s">
        <v>69</v>
      </c>
      <c r="I16" s="243"/>
      <c r="J16" s="204">
        <v>200</v>
      </c>
      <c r="K16" s="205"/>
      <c r="L16" s="206">
        <f>E16*$K16/1000000</f>
        <v>0</v>
      </c>
      <c r="M16" s="207"/>
      <c r="N16" s="207"/>
      <c r="O16" s="207"/>
      <c r="P16" s="206">
        <f aca="true" t="shared" si="5" ref="P16:Q19">I16*$K16/1000000</f>
        <v>0</v>
      </c>
      <c r="Q16" s="206">
        <f t="shared" si="5"/>
        <v>0</v>
      </c>
    </row>
    <row r="17" spans="1:17" s="208" customFormat="1" ht="25.5">
      <c r="A17" s="200"/>
      <c r="B17" s="201"/>
      <c r="C17" s="502">
        <v>2</v>
      </c>
      <c r="D17" s="202" t="s">
        <v>50</v>
      </c>
      <c r="E17" s="243">
        <v>3000</v>
      </c>
      <c r="F17" s="203"/>
      <c r="G17" s="203" t="s">
        <v>69</v>
      </c>
      <c r="H17" s="203" t="s">
        <v>69</v>
      </c>
      <c r="I17" s="243"/>
      <c r="J17" s="204">
        <v>20</v>
      </c>
      <c r="K17" s="205"/>
      <c r="L17" s="206">
        <f>E17*$K17/1000000</f>
        <v>0</v>
      </c>
      <c r="M17" s="207"/>
      <c r="N17" s="207"/>
      <c r="O17" s="207"/>
      <c r="P17" s="206">
        <f t="shared" si="5"/>
        <v>0</v>
      </c>
      <c r="Q17" s="206">
        <f t="shared" si="5"/>
        <v>0</v>
      </c>
    </row>
    <row r="18" spans="1:17" s="208" customFormat="1" ht="25.5">
      <c r="A18" s="200"/>
      <c r="B18" s="201"/>
      <c r="C18" s="502">
        <v>3</v>
      </c>
      <c r="D18" s="202" t="s">
        <v>177</v>
      </c>
      <c r="E18" s="203">
        <v>525</v>
      </c>
      <c r="F18" s="203"/>
      <c r="G18" s="203" t="s">
        <v>69</v>
      </c>
      <c r="H18" s="203" t="s">
        <v>69</v>
      </c>
      <c r="I18" s="243">
        <v>920</v>
      </c>
      <c r="J18" s="204" t="s">
        <v>57</v>
      </c>
      <c r="K18" s="205"/>
      <c r="L18" s="206">
        <f>E18*$K18/1000000</f>
        <v>0</v>
      </c>
      <c r="M18" s="207"/>
      <c r="N18" s="207"/>
      <c r="O18" s="207"/>
      <c r="P18" s="206">
        <f t="shared" si="5"/>
        <v>0</v>
      </c>
      <c r="Q18" s="206"/>
    </row>
    <row r="19" spans="1:17" s="208" customFormat="1" ht="25.5">
      <c r="A19" s="200"/>
      <c r="B19" s="245"/>
      <c r="C19" s="503">
        <v>4</v>
      </c>
      <c r="D19" s="209" t="s">
        <v>55</v>
      </c>
      <c r="E19" s="210">
        <v>1</v>
      </c>
      <c r="F19" s="210"/>
      <c r="G19" s="210" t="s">
        <v>69</v>
      </c>
      <c r="H19" s="210" t="s">
        <v>69</v>
      </c>
      <c r="I19" s="250">
        <v>150</v>
      </c>
      <c r="J19" s="211"/>
      <c r="K19" s="212"/>
      <c r="L19" s="213">
        <f>E19*K19/1000000</f>
        <v>0</v>
      </c>
      <c r="M19" s="214"/>
      <c r="N19" s="214"/>
      <c r="O19" s="214"/>
      <c r="P19" s="213">
        <f t="shared" si="5"/>
        <v>0</v>
      </c>
      <c r="Q19" s="213">
        <f t="shared" si="5"/>
        <v>0</v>
      </c>
    </row>
    <row r="20" spans="1:17" s="39" customFormat="1" ht="12.75">
      <c r="A20" s="64"/>
      <c r="B20" s="38" t="s">
        <v>19</v>
      </c>
      <c r="C20" s="501"/>
      <c r="D20" s="837" t="s">
        <v>114</v>
      </c>
      <c r="E20" s="838"/>
      <c r="F20" s="838"/>
      <c r="G20" s="839"/>
      <c r="H20" s="65"/>
      <c r="I20" s="65"/>
      <c r="J20" s="81"/>
      <c r="K20" s="133">
        <f aca="true" t="shared" si="6" ref="K20:Q20">K21+K22+K23</f>
        <v>0</v>
      </c>
      <c r="L20" s="120">
        <f t="shared" si="6"/>
        <v>0</v>
      </c>
      <c r="M20" s="90">
        <f t="shared" si="6"/>
        <v>0</v>
      </c>
      <c r="N20" s="90">
        <f t="shared" si="6"/>
        <v>0</v>
      </c>
      <c r="O20" s="90">
        <f t="shared" si="6"/>
        <v>0</v>
      </c>
      <c r="P20" s="120">
        <f t="shared" si="6"/>
        <v>0</v>
      </c>
      <c r="Q20" s="120">
        <f t="shared" si="6"/>
        <v>0</v>
      </c>
    </row>
    <row r="21" spans="1:17" s="208" customFormat="1" ht="25.5">
      <c r="A21" s="200"/>
      <c r="B21" s="201"/>
      <c r="C21" s="502">
        <v>1</v>
      </c>
      <c r="D21" s="202" t="s">
        <v>51</v>
      </c>
      <c r="E21" s="243">
        <v>1000</v>
      </c>
      <c r="F21" s="203"/>
      <c r="G21" s="203" t="s">
        <v>69</v>
      </c>
      <c r="H21" s="203" t="s">
        <v>69</v>
      </c>
      <c r="I21" s="203" t="s">
        <v>57</v>
      </c>
      <c r="J21" s="204" t="s">
        <v>57</v>
      </c>
      <c r="K21" s="205"/>
      <c r="L21" s="206">
        <f>E21*$K21/1000000</f>
        <v>0</v>
      </c>
      <c r="M21" s="207"/>
      <c r="N21" s="207"/>
      <c r="O21" s="207"/>
      <c r="P21" s="206"/>
      <c r="Q21" s="206"/>
    </row>
    <row r="22" spans="1:17" s="208" customFormat="1" ht="25.5">
      <c r="A22" s="200"/>
      <c r="B22" s="201"/>
      <c r="C22" s="502">
        <v>2</v>
      </c>
      <c r="D22" s="202" t="s">
        <v>50</v>
      </c>
      <c r="E22" s="203">
        <v>50</v>
      </c>
      <c r="F22" s="203"/>
      <c r="G22" s="203" t="s">
        <v>69</v>
      </c>
      <c r="H22" s="203" t="s">
        <v>69</v>
      </c>
      <c r="I22" s="203" t="s">
        <v>57</v>
      </c>
      <c r="J22" s="204" t="s">
        <v>57</v>
      </c>
      <c r="K22" s="205"/>
      <c r="L22" s="206">
        <f>E22*$K22/1000000</f>
        <v>0</v>
      </c>
      <c r="M22" s="207"/>
      <c r="N22" s="207"/>
      <c r="O22" s="207"/>
      <c r="P22" s="206"/>
      <c r="Q22" s="206"/>
    </row>
    <row r="23" spans="1:17" s="208" customFormat="1" ht="25.5">
      <c r="A23" s="200"/>
      <c r="B23" s="245"/>
      <c r="C23" s="503">
        <v>3</v>
      </c>
      <c r="D23" s="209" t="s">
        <v>55</v>
      </c>
      <c r="E23" s="210">
        <v>1</v>
      </c>
      <c r="F23" s="210"/>
      <c r="G23" s="210" t="s">
        <v>69</v>
      </c>
      <c r="H23" s="210" t="s">
        <v>69</v>
      </c>
      <c r="I23" s="210">
        <v>150</v>
      </c>
      <c r="J23" s="211"/>
      <c r="K23" s="212"/>
      <c r="L23" s="213">
        <f>E23*$K23/1000000</f>
        <v>0</v>
      </c>
      <c r="M23" s="214"/>
      <c r="N23" s="214"/>
      <c r="O23" s="214"/>
      <c r="P23" s="213">
        <f>I23*$K23/1000000</f>
        <v>0</v>
      </c>
      <c r="Q23" s="213">
        <f>J23*$K23/1000000</f>
        <v>0</v>
      </c>
    </row>
    <row r="24" spans="1:17" s="39" customFormat="1" ht="12.75">
      <c r="A24" s="64"/>
      <c r="B24" s="38" t="s">
        <v>21</v>
      </c>
      <c r="C24" s="501"/>
      <c r="D24" s="35" t="s">
        <v>109</v>
      </c>
      <c r="E24" s="65"/>
      <c r="F24" s="65"/>
      <c r="G24" s="65"/>
      <c r="H24" s="65"/>
      <c r="I24" s="65"/>
      <c r="J24" s="81"/>
      <c r="K24" s="133">
        <f aca="true" t="shared" si="7" ref="K24:Q24">K25+K26+K27</f>
        <v>0</v>
      </c>
      <c r="L24" s="120">
        <f t="shared" si="7"/>
        <v>0</v>
      </c>
      <c r="M24" s="90">
        <f t="shared" si="7"/>
        <v>0</v>
      </c>
      <c r="N24" s="90">
        <f t="shared" si="7"/>
        <v>0</v>
      </c>
      <c r="O24" s="90">
        <f t="shared" si="7"/>
        <v>0</v>
      </c>
      <c r="P24" s="120">
        <f t="shared" si="7"/>
        <v>0</v>
      </c>
      <c r="Q24" s="120">
        <f t="shared" si="7"/>
        <v>0</v>
      </c>
    </row>
    <row r="25" spans="1:17" s="208" customFormat="1" ht="12.75">
      <c r="A25" s="200"/>
      <c r="B25" s="201"/>
      <c r="C25" s="502">
        <v>1</v>
      </c>
      <c r="D25" s="202" t="s">
        <v>52</v>
      </c>
      <c r="E25" s="203">
        <v>50</v>
      </c>
      <c r="F25" s="203"/>
      <c r="G25" s="203" t="s">
        <v>69</v>
      </c>
      <c r="H25" s="203" t="s">
        <v>69</v>
      </c>
      <c r="I25" s="203">
        <v>23</v>
      </c>
      <c r="J25" s="204"/>
      <c r="K25" s="205"/>
      <c r="L25" s="206">
        <f>E25*$K25/1000000</f>
        <v>0</v>
      </c>
      <c r="M25" s="207"/>
      <c r="N25" s="207"/>
      <c r="O25" s="207"/>
      <c r="P25" s="206">
        <f aca="true" t="shared" si="8" ref="P25:Q27">I25*$K25/1000000</f>
        <v>0</v>
      </c>
      <c r="Q25" s="206">
        <f t="shared" si="8"/>
        <v>0</v>
      </c>
    </row>
    <row r="26" spans="1:17" s="208" customFormat="1" ht="12.75">
      <c r="A26" s="200"/>
      <c r="B26" s="201"/>
      <c r="C26" s="502">
        <v>2</v>
      </c>
      <c r="D26" s="202" t="s">
        <v>53</v>
      </c>
      <c r="E26" s="203">
        <v>4</v>
      </c>
      <c r="F26" s="203"/>
      <c r="G26" s="203" t="s">
        <v>69</v>
      </c>
      <c r="H26" s="203" t="s">
        <v>69</v>
      </c>
      <c r="I26" s="203">
        <v>0.5</v>
      </c>
      <c r="J26" s="204"/>
      <c r="K26" s="205"/>
      <c r="L26" s="206">
        <f>E26*$K26/1000000</f>
        <v>0</v>
      </c>
      <c r="M26" s="207"/>
      <c r="N26" s="207"/>
      <c r="O26" s="207"/>
      <c r="P26" s="206">
        <f t="shared" si="8"/>
        <v>0</v>
      </c>
      <c r="Q26" s="206">
        <f t="shared" si="8"/>
        <v>0</v>
      </c>
    </row>
    <row r="27" spans="1:17" s="39" customFormat="1" ht="12.75">
      <c r="A27" s="37"/>
      <c r="B27" s="46"/>
      <c r="C27" s="504">
        <v>3</v>
      </c>
      <c r="D27" s="22" t="s">
        <v>54</v>
      </c>
      <c r="E27" s="47">
        <v>0.4</v>
      </c>
      <c r="F27" s="47"/>
      <c r="G27" s="47" t="s">
        <v>69</v>
      </c>
      <c r="H27" s="47" t="s">
        <v>69</v>
      </c>
      <c r="I27" s="47">
        <v>0.5</v>
      </c>
      <c r="J27" s="80"/>
      <c r="K27" s="131"/>
      <c r="L27" s="126">
        <f>E27*$K27/1000000</f>
        <v>0</v>
      </c>
      <c r="M27" s="113"/>
      <c r="N27" s="113"/>
      <c r="O27" s="113"/>
      <c r="P27" s="126">
        <f t="shared" si="8"/>
        <v>0</v>
      </c>
      <c r="Q27" s="126">
        <f t="shared" si="8"/>
        <v>0</v>
      </c>
    </row>
    <row r="28" spans="1:17" s="39" customFormat="1" ht="12.75">
      <c r="A28" s="64"/>
      <c r="B28" s="38" t="s">
        <v>22</v>
      </c>
      <c r="C28" s="501"/>
      <c r="D28" s="837" t="s">
        <v>110</v>
      </c>
      <c r="E28" s="838"/>
      <c r="F28" s="838"/>
      <c r="G28" s="838"/>
      <c r="H28" s="839"/>
      <c r="I28" s="65"/>
      <c r="J28" s="81"/>
      <c r="K28" s="133">
        <f aca="true" t="shared" si="9" ref="K28:Q28">K29+K30+K31</f>
        <v>0</v>
      </c>
      <c r="L28" s="120">
        <f t="shared" si="9"/>
        <v>0</v>
      </c>
      <c r="M28" s="90">
        <f t="shared" si="9"/>
        <v>0</v>
      </c>
      <c r="N28" s="90">
        <f t="shared" si="9"/>
        <v>0</v>
      </c>
      <c r="O28" s="90">
        <f t="shared" si="9"/>
        <v>0</v>
      </c>
      <c r="P28" s="120">
        <f t="shared" si="9"/>
        <v>0</v>
      </c>
      <c r="Q28" s="120">
        <f t="shared" si="9"/>
        <v>0</v>
      </c>
    </row>
    <row r="29" spans="1:17" s="208" customFormat="1" ht="12.75">
      <c r="A29" s="200"/>
      <c r="B29" s="201"/>
      <c r="C29" s="502">
        <v>1</v>
      </c>
      <c r="D29" s="202" t="s">
        <v>52</v>
      </c>
      <c r="E29" s="203">
        <v>100</v>
      </c>
      <c r="F29" s="203"/>
      <c r="G29" s="203" t="s">
        <v>69</v>
      </c>
      <c r="H29" s="203" t="s">
        <v>69</v>
      </c>
      <c r="I29" s="243">
        <v>1000</v>
      </c>
      <c r="J29" s="204"/>
      <c r="K29" s="205"/>
      <c r="L29" s="206">
        <f>E29*$K29/1000000</f>
        <v>0</v>
      </c>
      <c r="M29" s="207"/>
      <c r="N29" s="207"/>
      <c r="O29" s="207"/>
      <c r="P29" s="206">
        <f aca="true" t="shared" si="10" ref="P29:Q31">I29*$K29/1000000</f>
        <v>0</v>
      </c>
      <c r="Q29" s="206">
        <f t="shared" si="10"/>
        <v>0</v>
      </c>
    </row>
    <row r="30" spans="1:17" s="208" customFormat="1" ht="12.75">
      <c r="A30" s="200"/>
      <c r="B30" s="201"/>
      <c r="C30" s="502">
        <v>2</v>
      </c>
      <c r="D30" s="202" t="s">
        <v>53</v>
      </c>
      <c r="E30" s="203">
        <v>10</v>
      </c>
      <c r="F30" s="203"/>
      <c r="G30" s="203" t="s">
        <v>69</v>
      </c>
      <c r="H30" s="203" t="s">
        <v>69</v>
      </c>
      <c r="I30" s="203">
        <v>10</v>
      </c>
      <c r="J30" s="204"/>
      <c r="K30" s="205"/>
      <c r="L30" s="206">
        <f>E30*$K30/1000000</f>
        <v>0</v>
      </c>
      <c r="M30" s="207"/>
      <c r="N30" s="207"/>
      <c r="O30" s="207"/>
      <c r="P30" s="206">
        <f t="shared" si="10"/>
        <v>0</v>
      </c>
      <c r="Q30" s="206">
        <f t="shared" si="10"/>
        <v>0</v>
      </c>
    </row>
    <row r="31" spans="1:17" s="208" customFormat="1" ht="12.75">
      <c r="A31" s="200"/>
      <c r="B31" s="245"/>
      <c r="C31" s="503">
        <v>3</v>
      </c>
      <c r="D31" s="209" t="s">
        <v>54</v>
      </c>
      <c r="E31" s="210">
        <v>1</v>
      </c>
      <c r="F31" s="210"/>
      <c r="G31" s="210" t="s">
        <v>69</v>
      </c>
      <c r="H31" s="210" t="s">
        <v>69</v>
      </c>
      <c r="I31" s="210">
        <v>0.2</v>
      </c>
      <c r="J31" s="211"/>
      <c r="K31" s="212"/>
      <c r="L31" s="213">
        <f>E31*$K31/1000000</f>
        <v>0</v>
      </c>
      <c r="M31" s="214"/>
      <c r="N31" s="214"/>
      <c r="O31" s="214"/>
      <c r="P31" s="213">
        <f t="shared" si="10"/>
        <v>0</v>
      </c>
      <c r="Q31" s="213">
        <f t="shared" si="10"/>
        <v>0</v>
      </c>
    </row>
    <row r="32" spans="1:17" s="39" customFormat="1" ht="12.75">
      <c r="A32" s="64"/>
      <c r="B32" s="38" t="s">
        <v>24</v>
      </c>
      <c r="C32" s="501"/>
      <c r="D32" s="35" t="s">
        <v>56</v>
      </c>
      <c r="E32" s="65"/>
      <c r="F32" s="65"/>
      <c r="G32" s="65"/>
      <c r="H32" s="65"/>
      <c r="I32" s="65"/>
      <c r="J32" s="81"/>
      <c r="K32" s="133">
        <f aca="true" t="shared" si="11" ref="K32:Q32">K33+K34+K35</f>
        <v>0</v>
      </c>
      <c r="L32" s="120">
        <f t="shared" si="11"/>
        <v>0</v>
      </c>
      <c r="M32" s="90">
        <f t="shared" si="11"/>
        <v>0</v>
      </c>
      <c r="N32" s="90">
        <f t="shared" si="11"/>
        <v>0</v>
      </c>
      <c r="O32" s="90">
        <f t="shared" si="11"/>
        <v>0</v>
      </c>
      <c r="P32" s="120">
        <f t="shared" si="11"/>
        <v>0</v>
      </c>
      <c r="Q32" s="120">
        <f t="shared" si="11"/>
        <v>0</v>
      </c>
    </row>
    <row r="33" spans="1:17" s="208" customFormat="1" ht="12.75">
      <c r="A33" s="200"/>
      <c r="B33" s="201"/>
      <c r="C33" s="502">
        <v>1</v>
      </c>
      <c r="D33" s="202" t="s">
        <v>52</v>
      </c>
      <c r="E33" s="203">
        <v>500</v>
      </c>
      <c r="F33" s="203"/>
      <c r="G33" s="203" t="s">
        <v>69</v>
      </c>
      <c r="H33" s="203" t="s">
        <v>69</v>
      </c>
      <c r="I33" s="573" t="s">
        <v>57</v>
      </c>
      <c r="J33" s="204" t="s">
        <v>57</v>
      </c>
      <c r="K33" s="205"/>
      <c r="L33" s="206">
        <f>E33*$K33/1000000</f>
        <v>0</v>
      </c>
      <c r="M33" s="207"/>
      <c r="N33" s="207"/>
      <c r="O33" s="207"/>
      <c r="P33" s="206"/>
      <c r="Q33" s="206"/>
    </row>
    <row r="34" spans="1:17" s="208" customFormat="1" ht="12.75">
      <c r="A34" s="200"/>
      <c r="B34" s="201"/>
      <c r="C34" s="502">
        <v>2</v>
      </c>
      <c r="D34" s="202" t="s">
        <v>53</v>
      </c>
      <c r="E34" s="203">
        <v>50</v>
      </c>
      <c r="F34" s="203"/>
      <c r="G34" s="203" t="s">
        <v>69</v>
      </c>
      <c r="H34" s="203" t="s">
        <v>69</v>
      </c>
      <c r="I34" s="573" t="s">
        <v>57</v>
      </c>
      <c r="J34" s="204" t="s">
        <v>57</v>
      </c>
      <c r="K34" s="205"/>
      <c r="L34" s="206">
        <f>E34*$K34/1000000</f>
        <v>0</v>
      </c>
      <c r="M34" s="207"/>
      <c r="N34" s="207"/>
      <c r="O34" s="207"/>
      <c r="P34" s="206"/>
      <c r="Q34" s="206"/>
    </row>
    <row r="35" spans="1:17" s="208" customFormat="1" ht="13.5" thickBot="1">
      <c r="A35" s="252"/>
      <c r="B35" s="253"/>
      <c r="C35" s="505">
        <v>3</v>
      </c>
      <c r="D35" s="254" t="s">
        <v>54</v>
      </c>
      <c r="E35" s="255">
        <v>5</v>
      </c>
      <c r="F35" s="255"/>
      <c r="G35" s="255" t="s">
        <v>69</v>
      </c>
      <c r="H35" s="256" t="s">
        <v>69</v>
      </c>
      <c r="I35" s="574" t="s">
        <v>57</v>
      </c>
      <c r="J35" s="271" t="s">
        <v>57</v>
      </c>
      <c r="K35" s="257"/>
      <c r="L35" s="258">
        <f>E35*K35/1000000</f>
        <v>0</v>
      </c>
      <c r="M35" s="259"/>
      <c r="N35" s="259"/>
      <c r="O35" s="259"/>
      <c r="P35" s="206"/>
      <c r="Q35" s="206"/>
    </row>
    <row r="36" spans="1:17" ht="13.5" thickBot="1">
      <c r="A36" s="48">
        <v>1</v>
      </c>
      <c r="B36" s="49"/>
      <c r="C36" s="49"/>
      <c r="D36" s="50" t="s">
        <v>80</v>
      </c>
      <c r="E36" s="50"/>
      <c r="F36" s="50"/>
      <c r="G36" s="50"/>
      <c r="H36" s="50"/>
      <c r="I36" s="50"/>
      <c r="J36" s="51"/>
      <c r="K36" s="134"/>
      <c r="L36" s="121">
        <f aca="true" t="shared" si="12" ref="L36:Q36">L5+L10+L15+L20+L24+L28+L32</f>
        <v>0</v>
      </c>
      <c r="M36" s="52">
        <f t="shared" si="12"/>
        <v>0</v>
      </c>
      <c r="N36" s="52">
        <f t="shared" si="12"/>
        <v>0</v>
      </c>
      <c r="O36" s="52">
        <f t="shared" si="12"/>
        <v>0</v>
      </c>
      <c r="P36" s="121">
        <f t="shared" si="12"/>
        <v>0</v>
      </c>
      <c r="Q36" s="121">
        <f t="shared" si="12"/>
        <v>0</v>
      </c>
    </row>
    <row r="37" spans="16:17" ht="12.75">
      <c r="P37" s="832">
        <f>P36+Q36</f>
        <v>0</v>
      </c>
      <c r="Q37" s="833"/>
    </row>
    <row r="38" ht="12.75">
      <c r="P38" s="130"/>
    </row>
  </sheetData>
  <sheetProtection/>
  <mergeCells count="7">
    <mergeCell ref="P37:Q37"/>
    <mergeCell ref="L1:Q1"/>
    <mergeCell ref="D15:F15"/>
    <mergeCell ref="D20:G20"/>
    <mergeCell ref="D28:H28"/>
    <mergeCell ref="I2:J2"/>
    <mergeCell ref="E1:J1"/>
  </mergeCells>
  <printOptions/>
  <pageMargins left="0.25" right="0.25" top="0.75" bottom="0.6" header="0.242125985" footer="0.225985"/>
  <pageSetup horizontalDpi="600" verticalDpi="600" orientation="landscape" paperSize="9" scale="78" r:id="rId1"/>
  <headerFooter alignWithMargins="0">
    <oddHeader>&amp;LPCDD/PCDF Inventory&amp;CReference Year: ________________&amp;RCountry: __________________</oddHeader>
    <oddFooter>&amp;L&amp;A&amp;C&amp;D&amp;RPage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D85" sqref="D85"/>
    </sheetView>
  </sheetViews>
  <sheetFormatPr defaultColWidth="12" defaultRowHeight="12.75"/>
  <cols>
    <col min="1" max="1" width="6.66015625" style="0" bestFit="1" customWidth="1"/>
    <col min="2" max="2" width="5.66015625" style="0" customWidth="1"/>
    <col min="3" max="3" width="7.66015625" style="0" customWidth="1"/>
    <col min="4" max="4" width="42" style="0" customWidth="1"/>
    <col min="5" max="5" width="8.33203125" style="0" bestFit="1" customWidth="1"/>
    <col min="6" max="6" width="7.83203125" style="0" bestFit="1" customWidth="1"/>
    <col min="7" max="7" width="6.33203125" style="0" bestFit="1" customWidth="1"/>
    <col min="8" max="8" width="9.66015625" style="0" bestFit="1" customWidth="1"/>
    <col min="9" max="9" width="10" style="0" bestFit="1" customWidth="1"/>
    <col min="10" max="10" width="16" style="0" bestFit="1" customWidth="1"/>
    <col min="11" max="11" width="14.66015625" style="0" customWidth="1"/>
    <col min="12" max="13" width="15.33203125" style="0" customWidth="1"/>
    <col min="14" max="14" width="15" style="0" customWidth="1"/>
    <col min="15" max="15" width="17.66015625" style="0" customWidth="1"/>
  </cols>
  <sheetData>
    <row r="1" spans="1:15" s="208" customFormat="1" ht="12.75">
      <c r="A1" s="432"/>
      <c r="B1" s="431"/>
      <c r="C1" s="431"/>
      <c r="D1" s="529" t="s">
        <v>222</v>
      </c>
      <c r="E1" s="845" t="s">
        <v>46</v>
      </c>
      <c r="F1" s="846"/>
      <c r="G1" s="846"/>
      <c r="H1" s="846"/>
      <c r="I1" s="847"/>
      <c r="J1" s="433" t="s">
        <v>90</v>
      </c>
      <c r="K1" s="848" t="s">
        <v>92</v>
      </c>
      <c r="L1" s="849"/>
      <c r="M1" s="849"/>
      <c r="N1" s="849"/>
      <c r="O1" s="850"/>
    </row>
    <row r="2" spans="1:15" s="208" customFormat="1" ht="13.5" thickBot="1">
      <c r="A2" s="526" t="s">
        <v>220</v>
      </c>
      <c r="B2" s="527" t="s">
        <v>146</v>
      </c>
      <c r="C2" s="253" t="s">
        <v>133</v>
      </c>
      <c r="D2" s="255"/>
      <c r="E2" s="253" t="s">
        <v>15</v>
      </c>
      <c r="F2" s="253" t="s">
        <v>0</v>
      </c>
      <c r="G2" s="269" t="s">
        <v>79</v>
      </c>
      <c r="H2" s="269" t="s">
        <v>152</v>
      </c>
      <c r="I2" s="478" t="s">
        <v>1</v>
      </c>
      <c r="J2" s="434" t="s">
        <v>91</v>
      </c>
      <c r="K2" s="435" t="s">
        <v>93</v>
      </c>
      <c r="L2" s="435" t="s">
        <v>93</v>
      </c>
      <c r="M2" s="435" t="s">
        <v>93</v>
      </c>
      <c r="N2" s="435" t="s">
        <v>93</v>
      </c>
      <c r="O2" s="435" t="s">
        <v>93</v>
      </c>
    </row>
    <row r="3" spans="1:15" s="208" customFormat="1" ht="13.5" thickBot="1">
      <c r="A3" s="436">
        <v>2</v>
      </c>
      <c r="B3" s="437"/>
      <c r="C3" s="438"/>
      <c r="D3" s="439" t="s">
        <v>3</v>
      </c>
      <c r="E3" s="440"/>
      <c r="F3" s="439"/>
      <c r="G3" s="439"/>
      <c r="H3" s="439"/>
      <c r="I3" s="479"/>
      <c r="J3" s="441"/>
      <c r="K3" s="442" t="s">
        <v>15</v>
      </c>
      <c r="L3" s="442" t="s">
        <v>0</v>
      </c>
      <c r="M3" s="442" t="s">
        <v>79</v>
      </c>
      <c r="N3" s="442" t="s">
        <v>152</v>
      </c>
      <c r="O3" s="442" t="s">
        <v>1</v>
      </c>
    </row>
    <row r="4" spans="1:15" s="208" customFormat="1" ht="12.75">
      <c r="A4" s="607"/>
      <c r="B4" s="454" t="s">
        <v>16</v>
      </c>
      <c r="C4" s="383"/>
      <c r="D4" s="455" t="s">
        <v>4</v>
      </c>
      <c r="E4" s="386"/>
      <c r="F4" s="387"/>
      <c r="G4" s="387"/>
      <c r="H4" s="387"/>
      <c r="I4" s="480"/>
      <c r="J4" s="247">
        <f aca="true" t="shared" si="0" ref="J4:O4">J5+J6+J7</f>
        <v>0</v>
      </c>
      <c r="K4" s="324">
        <f t="shared" si="0"/>
        <v>0</v>
      </c>
      <c r="L4" s="248">
        <f t="shared" si="0"/>
        <v>0</v>
      </c>
      <c r="M4" s="248">
        <f t="shared" si="0"/>
        <v>0</v>
      </c>
      <c r="N4" s="248">
        <f t="shared" si="0"/>
        <v>0</v>
      </c>
      <c r="O4" s="328">
        <f t="shared" si="0"/>
        <v>0</v>
      </c>
    </row>
    <row r="5" spans="1:15" s="208" customFormat="1" ht="12.75">
      <c r="A5" s="607"/>
      <c r="B5" s="383"/>
      <c r="C5" s="384">
        <v>1</v>
      </c>
      <c r="D5" s="562" t="s">
        <v>261</v>
      </c>
      <c r="E5" s="386">
        <v>20</v>
      </c>
      <c r="F5" s="387" t="s">
        <v>57</v>
      </c>
      <c r="G5" s="387" t="s">
        <v>57</v>
      </c>
      <c r="H5" s="387" t="s">
        <v>57</v>
      </c>
      <c r="I5" s="480">
        <v>0.003</v>
      </c>
      <c r="J5" s="205"/>
      <c r="K5" s="206">
        <f>E5*$J5/1000000</f>
        <v>0</v>
      </c>
      <c r="L5" s="207"/>
      <c r="M5" s="207"/>
      <c r="N5" s="207"/>
      <c r="O5" s="206">
        <f>I5*$J5/1000000</f>
        <v>0</v>
      </c>
    </row>
    <row r="6" spans="1:15" s="208" customFormat="1" ht="12.75">
      <c r="A6" s="607"/>
      <c r="B6" s="383"/>
      <c r="C6" s="384">
        <v>2</v>
      </c>
      <c r="D6" s="387" t="s">
        <v>116</v>
      </c>
      <c r="E6" s="386">
        <v>5</v>
      </c>
      <c r="F6" s="387" t="s">
        <v>57</v>
      </c>
      <c r="G6" s="387" t="s">
        <v>57</v>
      </c>
      <c r="H6" s="387" t="s">
        <v>57</v>
      </c>
      <c r="I6" s="608">
        <v>1</v>
      </c>
      <c r="J6" s="205"/>
      <c r="K6" s="206">
        <f>E6*$J6/1000000</f>
        <v>0</v>
      </c>
      <c r="L6" s="207"/>
      <c r="M6" s="207"/>
      <c r="N6" s="207"/>
      <c r="O6" s="206">
        <f>I6*$J6/1000000</f>
        <v>0</v>
      </c>
    </row>
    <row r="7" spans="1:15" s="208" customFormat="1" ht="12.75">
      <c r="A7" s="609"/>
      <c r="B7" s="390"/>
      <c r="C7" s="391">
        <v>3</v>
      </c>
      <c r="D7" s="394" t="s">
        <v>42</v>
      </c>
      <c r="E7" s="393">
        <v>0.3</v>
      </c>
      <c r="F7" s="394" t="s">
        <v>57</v>
      </c>
      <c r="G7" s="394" t="s">
        <v>57</v>
      </c>
      <c r="H7" s="394" t="s">
        <v>57</v>
      </c>
      <c r="I7" s="610">
        <v>2</v>
      </c>
      <c r="J7" s="212"/>
      <c r="K7" s="213">
        <f>E7*$J7/1000000</f>
        <v>0</v>
      </c>
      <c r="L7" s="214"/>
      <c r="M7" s="214"/>
      <c r="N7" s="214"/>
      <c r="O7" s="213">
        <f>I7*$J7/1000000</f>
        <v>0</v>
      </c>
    </row>
    <row r="8" spans="1:15" s="208" customFormat="1" ht="12.75">
      <c r="A8" s="607"/>
      <c r="B8" s="409" t="s">
        <v>17</v>
      </c>
      <c r="C8" s="384"/>
      <c r="D8" s="455" t="s">
        <v>117</v>
      </c>
      <c r="E8" s="386"/>
      <c r="F8" s="387"/>
      <c r="G8" s="387"/>
      <c r="H8" s="387"/>
      <c r="I8" s="480"/>
      <c r="J8" s="247">
        <f aca="true" t="shared" si="1" ref="J8:O8">J9+J10</f>
        <v>0</v>
      </c>
      <c r="K8" s="324">
        <f t="shared" si="1"/>
        <v>0</v>
      </c>
      <c r="L8" s="248">
        <f t="shared" si="1"/>
        <v>0</v>
      </c>
      <c r="M8" s="248">
        <f t="shared" si="1"/>
        <v>0</v>
      </c>
      <c r="N8" s="248">
        <f t="shared" si="1"/>
        <v>0</v>
      </c>
      <c r="O8" s="248">
        <f t="shared" si="1"/>
        <v>0</v>
      </c>
    </row>
    <row r="9" spans="1:15" s="208" customFormat="1" ht="12.75">
      <c r="A9" s="607"/>
      <c r="B9" s="383"/>
      <c r="C9" s="384">
        <v>1</v>
      </c>
      <c r="D9" s="611" t="s">
        <v>118</v>
      </c>
      <c r="E9" s="387">
        <v>3</v>
      </c>
      <c r="F9" s="386">
        <v>0.06</v>
      </c>
      <c r="G9" s="387" t="s">
        <v>57</v>
      </c>
      <c r="H9" s="387" t="s">
        <v>57</v>
      </c>
      <c r="I9" s="480" t="s">
        <v>57</v>
      </c>
      <c r="J9" s="205"/>
      <c r="K9" s="206">
        <f>E9*$J9/1000000</f>
        <v>0</v>
      </c>
      <c r="L9" s="206">
        <f>F9*$K9/1000000</f>
        <v>0</v>
      </c>
      <c r="M9" s="207"/>
      <c r="N9" s="207"/>
      <c r="O9" s="207"/>
    </row>
    <row r="10" spans="1:15" s="208" customFormat="1" ht="12.75">
      <c r="A10" s="609"/>
      <c r="B10" s="390"/>
      <c r="C10" s="391">
        <v>2</v>
      </c>
      <c r="D10" s="612" t="s">
        <v>119</v>
      </c>
      <c r="E10" s="613">
        <v>0.03</v>
      </c>
      <c r="F10" s="393">
        <v>0.06</v>
      </c>
      <c r="G10" s="394" t="s">
        <v>57</v>
      </c>
      <c r="H10" s="394" t="s">
        <v>57</v>
      </c>
      <c r="I10" s="462" t="s">
        <v>57</v>
      </c>
      <c r="J10" s="212"/>
      <c r="K10" s="213">
        <f>E10*$J10/1000000</f>
        <v>0</v>
      </c>
      <c r="L10" s="213">
        <f>F10*$K10/1000000</f>
        <v>0</v>
      </c>
      <c r="M10" s="214"/>
      <c r="N10" s="214"/>
      <c r="O10" s="214"/>
    </row>
    <row r="11" spans="1:15" s="208" customFormat="1" ht="12.75">
      <c r="A11" s="607"/>
      <c r="B11" s="409" t="s">
        <v>18</v>
      </c>
      <c r="C11" s="384"/>
      <c r="D11" s="455" t="s">
        <v>120</v>
      </c>
      <c r="E11" s="386"/>
      <c r="F11" s="387"/>
      <c r="G11" s="387"/>
      <c r="H11" s="387"/>
      <c r="I11" s="480"/>
      <c r="J11" s="247">
        <f aca="true" t="shared" si="2" ref="J11:O11">J12+J17</f>
        <v>0</v>
      </c>
      <c r="K11" s="443">
        <f t="shared" si="2"/>
        <v>0</v>
      </c>
      <c r="L11" s="443">
        <f t="shared" si="2"/>
        <v>0</v>
      </c>
      <c r="M11" s="443">
        <f t="shared" si="2"/>
        <v>0</v>
      </c>
      <c r="N11" s="443">
        <f t="shared" si="2"/>
        <v>0</v>
      </c>
      <c r="O11" s="443">
        <f t="shared" si="2"/>
        <v>0</v>
      </c>
    </row>
    <row r="12" spans="1:15" s="208" customFormat="1" ht="12.75">
      <c r="A12" s="607"/>
      <c r="B12" s="409"/>
      <c r="C12" s="384"/>
      <c r="D12" s="455" t="s">
        <v>121</v>
      </c>
      <c r="E12" s="386"/>
      <c r="F12" s="387"/>
      <c r="G12" s="387"/>
      <c r="H12" s="387"/>
      <c r="I12" s="480"/>
      <c r="J12" s="444">
        <f aca="true" t="shared" si="3" ref="J12:O12">J13+J14+J15+J16</f>
        <v>0</v>
      </c>
      <c r="K12" s="445">
        <f t="shared" si="3"/>
        <v>0</v>
      </c>
      <c r="L12" s="445">
        <f t="shared" si="3"/>
        <v>0</v>
      </c>
      <c r="M12" s="445">
        <f t="shared" si="3"/>
        <v>0</v>
      </c>
      <c r="N12" s="445">
        <f t="shared" si="3"/>
        <v>0</v>
      </c>
      <c r="O12" s="446">
        <f t="shared" si="3"/>
        <v>0</v>
      </c>
    </row>
    <row r="13" spans="1:15" s="208" customFormat="1" ht="12.75">
      <c r="A13" s="607"/>
      <c r="B13" s="383"/>
      <c r="C13" s="384">
        <v>1</v>
      </c>
      <c r="D13" s="364" t="s">
        <v>58</v>
      </c>
      <c r="E13" s="386">
        <v>10</v>
      </c>
      <c r="F13" s="387" t="s">
        <v>57</v>
      </c>
      <c r="G13" s="387" t="s">
        <v>69</v>
      </c>
      <c r="H13" s="387" t="s">
        <v>69</v>
      </c>
      <c r="I13" s="480">
        <v>15</v>
      </c>
      <c r="J13" s="205"/>
      <c r="K13" s="206">
        <f>E13*$J13/1000000</f>
        <v>0</v>
      </c>
      <c r="L13" s="207"/>
      <c r="M13" s="207"/>
      <c r="N13" s="207"/>
      <c r="O13" s="206">
        <f>I13*$J13/1000000</f>
        <v>0</v>
      </c>
    </row>
    <row r="14" spans="1:15" s="208" customFormat="1" ht="12.75">
      <c r="A14" s="607"/>
      <c r="B14" s="383"/>
      <c r="C14" s="384">
        <v>2</v>
      </c>
      <c r="D14" s="614" t="s">
        <v>223</v>
      </c>
      <c r="E14" s="386">
        <v>3</v>
      </c>
      <c r="F14" s="387" t="s">
        <v>57</v>
      </c>
      <c r="G14" s="387" t="s">
        <v>69</v>
      </c>
      <c r="H14" s="387" t="s">
        <v>69</v>
      </c>
      <c r="I14" s="480">
        <v>15</v>
      </c>
      <c r="J14" s="205"/>
      <c r="K14" s="206">
        <f>E14*$J14/1000000</f>
        <v>0</v>
      </c>
      <c r="L14" s="207"/>
      <c r="M14" s="207"/>
      <c r="N14" s="207"/>
      <c r="O14" s="206">
        <f>I14*$J14/1000000</f>
        <v>0</v>
      </c>
    </row>
    <row r="15" spans="1:15" s="208" customFormat="1" ht="38.25">
      <c r="A15" s="607"/>
      <c r="B15" s="383"/>
      <c r="C15" s="384">
        <v>3</v>
      </c>
      <c r="D15" s="615" t="s">
        <v>381</v>
      </c>
      <c r="E15" s="386">
        <v>0.1</v>
      </c>
      <c r="F15" s="387" t="s">
        <v>57</v>
      </c>
      <c r="G15" s="387" t="s">
        <v>69</v>
      </c>
      <c r="H15" s="387" t="s">
        <v>69</v>
      </c>
      <c r="I15" s="608">
        <v>0.1</v>
      </c>
      <c r="J15" s="205"/>
      <c r="K15" s="206">
        <f>E15*$J15/1000000</f>
        <v>0</v>
      </c>
      <c r="L15" s="207"/>
      <c r="M15" s="207"/>
      <c r="N15" s="207"/>
      <c r="O15" s="206">
        <f>I15*$J15/1000000</f>
        <v>0</v>
      </c>
    </row>
    <row r="16" spans="1:15" s="208" customFormat="1" ht="12.75">
      <c r="A16" s="609"/>
      <c r="B16" s="390"/>
      <c r="C16" s="391">
        <v>4</v>
      </c>
      <c r="D16" s="616" t="s">
        <v>224</v>
      </c>
      <c r="E16" s="393">
        <v>0.01</v>
      </c>
      <c r="F16" s="461" t="s">
        <v>57</v>
      </c>
      <c r="G16" s="393" t="s">
        <v>69</v>
      </c>
      <c r="H16" s="393" t="s">
        <v>69</v>
      </c>
      <c r="I16" s="617" t="s">
        <v>57</v>
      </c>
      <c r="J16" s="447"/>
      <c r="K16" s="213">
        <f>E16*$J16/1000000</f>
        <v>0</v>
      </c>
      <c r="L16" s="448"/>
      <c r="M16" s="449"/>
      <c r="N16" s="448"/>
      <c r="O16" s="448"/>
    </row>
    <row r="17" spans="1:15" s="208" customFormat="1" ht="13.5">
      <c r="A17" s="607"/>
      <c r="B17" s="409"/>
      <c r="C17" s="384"/>
      <c r="D17" s="455" t="s">
        <v>122</v>
      </c>
      <c r="E17" s="386"/>
      <c r="F17" s="387"/>
      <c r="G17" s="387"/>
      <c r="H17" s="387"/>
      <c r="I17" s="480"/>
      <c r="J17" s="450">
        <f aca="true" t="shared" si="4" ref="J17:O17">J18+J19+J20+J21</f>
        <v>0</v>
      </c>
      <c r="K17" s="451">
        <f t="shared" si="4"/>
        <v>0</v>
      </c>
      <c r="L17" s="452">
        <f t="shared" si="4"/>
        <v>0</v>
      </c>
      <c r="M17" s="452">
        <f t="shared" si="4"/>
        <v>0</v>
      </c>
      <c r="N17" s="452">
        <f t="shared" si="4"/>
        <v>0</v>
      </c>
      <c r="O17" s="453">
        <f t="shared" si="4"/>
        <v>0</v>
      </c>
    </row>
    <row r="18" spans="1:15" s="208" customFormat="1" ht="12.75">
      <c r="A18" s="607"/>
      <c r="B18" s="383"/>
      <c r="C18" s="384">
        <v>1</v>
      </c>
      <c r="D18" s="562" t="s">
        <v>225</v>
      </c>
      <c r="E18" s="386">
        <v>10</v>
      </c>
      <c r="F18" s="387" t="s">
        <v>57</v>
      </c>
      <c r="G18" s="387" t="s">
        <v>69</v>
      </c>
      <c r="H18" s="387" t="s">
        <v>69</v>
      </c>
      <c r="I18" s="480" t="s">
        <v>57</v>
      </c>
      <c r="J18" s="322"/>
      <c r="K18" s="206">
        <f>E18*$J18/1000000</f>
        <v>0</v>
      </c>
      <c r="L18" s="207"/>
      <c r="M18" s="207"/>
      <c r="N18" s="207"/>
      <c r="O18" s="207"/>
    </row>
    <row r="19" spans="1:15" s="208" customFormat="1" ht="12.75">
      <c r="A19" s="607"/>
      <c r="B19" s="383"/>
      <c r="C19" s="384">
        <v>2</v>
      </c>
      <c r="D19" s="562" t="s">
        <v>226</v>
      </c>
      <c r="E19" s="386">
        <v>4.3</v>
      </c>
      <c r="F19" s="387" t="s">
        <v>57</v>
      </c>
      <c r="G19" s="387" t="s">
        <v>69</v>
      </c>
      <c r="H19" s="387" t="s">
        <v>69</v>
      </c>
      <c r="I19" s="480">
        <v>0.2</v>
      </c>
      <c r="J19" s="322"/>
      <c r="K19" s="206">
        <f>E19*$J19/1000000</f>
        <v>0</v>
      </c>
      <c r="L19" s="207"/>
      <c r="M19" s="207"/>
      <c r="N19" s="207"/>
      <c r="O19" s="206">
        <f>I19*$J19/1000000</f>
        <v>0</v>
      </c>
    </row>
    <row r="20" spans="1:15" s="208" customFormat="1" ht="12.75">
      <c r="A20" s="607"/>
      <c r="B20" s="383"/>
      <c r="C20" s="384">
        <v>3</v>
      </c>
      <c r="D20" s="562" t="s">
        <v>227</v>
      </c>
      <c r="E20" s="386">
        <v>1</v>
      </c>
      <c r="F20" s="387" t="s">
        <v>57</v>
      </c>
      <c r="G20" s="387" t="s">
        <v>69</v>
      </c>
      <c r="H20" s="387" t="s">
        <v>69</v>
      </c>
      <c r="I20" s="480">
        <v>8</v>
      </c>
      <c r="J20" s="322"/>
      <c r="K20" s="206">
        <f>E20*$J20/1000000</f>
        <v>0</v>
      </c>
      <c r="L20" s="207"/>
      <c r="M20" s="207"/>
      <c r="N20" s="207"/>
      <c r="O20" s="206">
        <f>I20*$J20/1000000</f>
        <v>0</v>
      </c>
    </row>
    <row r="21" spans="1:15" s="208" customFormat="1" ht="25.5">
      <c r="A21" s="609"/>
      <c r="B21" s="390"/>
      <c r="C21" s="391">
        <v>4</v>
      </c>
      <c r="D21" s="618" t="s">
        <v>228</v>
      </c>
      <c r="E21" s="393">
        <v>0.03</v>
      </c>
      <c r="F21" s="394" t="s">
        <v>57</v>
      </c>
      <c r="G21" s="393" t="s">
        <v>69</v>
      </c>
      <c r="H21" s="394" t="s">
        <v>69</v>
      </c>
      <c r="I21" s="462">
        <v>0.5</v>
      </c>
      <c r="J21" s="249"/>
      <c r="K21" s="213">
        <f>E21*$J21/1000000</f>
        <v>0</v>
      </c>
      <c r="L21" s="214"/>
      <c r="M21" s="214"/>
      <c r="N21" s="214"/>
      <c r="O21" s="213">
        <f>I21*$J21/1000000</f>
        <v>0</v>
      </c>
    </row>
    <row r="22" spans="1:15" s="208" customFormat="1" ht="12.75">
      <c r="A22" s="607"/>
      <c r="B22" s="383"/>
      <c r="C22" s="384"/>
      <c r="D22" s="385" t="s">
        <v>179</v>
      </c>
      <c r="E22" s="386"/>
      <c r="F22" s="387"/>
      <c r="G22" s="387"/>
      <c r="H22" s="387"/>
      <c r="I22" s="480"/>
      <c r="J22" s="247">
        <f aca="true" t="shared" si="5" ref="J22:O22">J23+J24+J25</f>
        <v>0</v>
      </c>
      <c r="K22" s="324">
        <f t="shared" si="5"/>
        <v>0</v>
      </c>
      <c r="L22" s="325">
        <f t="shared" si="5"/>
        <v>0</v>
      </c>
      <c r="M22" s="325">
        <f t="shared" si="5"/>
        <v>0</v>
      </c>
      <c r="N22" s="325">
        <f t="shared" si="5"/>
        <v>0</v>
      </c>
      <c r="O22" s="328">
        <f t="shared" si="5"/>
        <v>0</v>
      </c>
    </row>
    <row r="23" spans="1:15" s="208" customFormat="1" ht="12.75">
      <c r="A23" s="607"/>
      <c r="B23" s="383"/>
      <c r="C23" s="384">
        <v>1</v>
      </c>
      <c r="D23" s="388" t="s">
        <v>180</v>
      </c>
      <c r="E23" s="386">
        <v>0.06</v>
      </c>
      <c r="F23" s="387" t="s">
        <v>69</v>
      </c>
      <c r="G23" s="387" t="s">
        <v>69</v>
      </c>
      <c r="H23" s="387" t="s">
        <v>69</v>
      </c>
      <c r="I23" s="608">
        <v>0.01</v>
      </c>
      <c r="J23" s="322"/>
      <c r="K23" s="206">
        <f>E23*$J23/1000000</f>
        <v>0</v>
      </c>
      <c r="L23" s="207"/>
      <c r="M23" s="207"/>
      <c r="N23" s="207"/>
      <c r="O23" s="206">
        <f>I23*$J23/1000000</f>
        <v>0</v>
      </c>
    </row>
    <row r="24" spans="1:15" s="208" customFormat="1" ht="25.5">
      <c r="A24" s="607"/>
      <c r="B24" s="383"/>
      <c r="C24" s="384">
        <v>2</v>
      </c>
      <c r="D24" s="388" t="s">
        <v>181</v>
      </c>
      <c r="E24" s="386">
        <v>0.05</v>
      </c>
      <c r="F24" s="387" t="s">
        <v>69</v>
      </c>
      <c r="G24" s="387" t="s">
        <v>69</v>
      </c>
      <c r="H24" s="387" t="s">
        <v>69</v>
      </c>
      <c r="I24" s="619">
        <v>2</v>
      </c>
      <c r="J24" s="322"/>
      <c r="K24" s="206">
        <f>E24*$J24/1000000</f>
        <v>0</v>
      </c>
      <c r="L24" s="207"/>
      <c r="M24" s="207"/>
      <c r="N24" s="207"/>
      <c r="O24" s="206">
        <f>I24*$J24/1000000</f>
        <v>0</v>
      </c>
    </row>
    <row r="25" spans="1:15" s="208" customFormat="1" ht="12.75">
      <c r="A25" s="607"/>
      <c r="B25" s="390"/>
      <c r="C25" s="391">
        <v>3</v>
      </c>
      <c r="D25" s="392" t="s">
        <v>182</v>
      </c>
      <c r="E25" s="393">
        <v>0.02</v>
      </c>
      <c r="F25" s="394" t="s">
        <v>69</v>
      </c>
      <c r="G25" s="394" t="s">
        <v>69</v>
      </c>
      <c r="H25" s="394" t="s">
        <v>69</v>
      </c>
      <c r="I25" s="620">
        <v>1</v>
      </c>
      <c r="J25" s="249"/>
      <c r="K25" s="213">
        <f>E25*$J25/1000000</f>
        <v>0</v>
      </c>
      <c r="L25" s="214"/>
      <c r="M25" s="214"/>
      <c r="N25" s="214"/>
      <c r="O25" s="213">
        <f>I25*$J25/1000000</f>
        <v>0</v>
      </c>
    </row>
    <row r="26" spans="1:15" s="208" customFormat="1" ht="12.75">
      <c r="A26" s="607"/>
      <c r="B26" s="454" t="s">
        <v>19</v>
      </c>
      <c r="C26" s="384"/>
      <c r="D26" s="455" t="s">
        <v>20</v>
      </c>
      <c r="E26" s="386"/>
      <c r="F26" s="387"/>
      <c r="G26" s="387"/>
      <c r="H26" s="387"/>
      <c r="I26" s="480"/>
      <c r="J26" s="247">
        <f aca="true" t="shared" si="6" ref="J26:O26">J27+J28+J29+J30+J31+J32</f>
        <v>0</v>
      </c>
      <c r="K26" s="324">
        <f t="shared" si="6"/>
        <v>0</v>
      </c>
      <c r="L26" s="325">
        <f t="shared" si="6"/>
        <v>0</v>
      </c>
      <c r="M26" s="325">
        <f t="shared" si="6"/>
        <v>0</v>
      </c>
      <c r="N26" s="325">
        <f t="shared" si="6"/>
        <v>0</v>
      </c>
      <c r="O26" s="328">
        <f t="shared" si="6"/>
        <v>0</v>
      </c>
    </row>
    <row r="27" spans="1:15" s="208" customFormat="1" ht="12.75">
      <c r="A27" s="607"/>
      <c r="B27" s="383"/>
      <c r="C27" s="384">
        <v>1</v>
      </c>
      <c r="D27" s="387" t="s">
        <v>123</v>
      </c>
      <c r="E27" s="398">
        <v>800</v>
      </c>
      <c r="F27" s="562">
        <v>0.5</v>
      </c>
      <c r="G27" s="387" t="s">
        <v>69</v>
      </c>
      <c r="H27" s="387" t="s">
        <v>69</v>
      </c>
      <c r="I27" s="480">
        <v>630</v>
      </c>
      <c r="J27" s="327"/>
      <c r="K27" s="206">
        <f aca="true" t="shared" si="7" ref="K27:L31">E27*$J27/1000000</f>
        <v>0</v>
      </c>
      <c r="L27" s="206">
        <f>F27*$J27/1000000</f>
        <v>0</v>
      </c>
      <c r="M27" s="207"/>
      <c r="N27" s="207"/>
      <c r="O27" s="206">
        <f>I27*$J27/1000000</f>
        <v>0</v>
      </c>
    </row>
    <row r="28" spans="1:15" s="208" customFormat="1" ht="12.75">
      <c r="A28" s="607"/>
      <c r="B28" s="383"/>
      <c r="C28" s="384">
        <v>2</v>
      </c>
      <c r="D28" s="387" t="s">
        <v>124</v>
      </c>
      <c r="E28" s="398">
        <v>50</v>
      </c>
      <c r="F28" s="562">
        <v>0.5</v>
      </c>
      <c r="G28" s="387" t="s">
        <v>69</v>
      </c>
      <c r="H28" s="387" t="s">
        <v>69</v>
      </c>
      <c r="I28" s="480">
        <v>630</v>
      </c>
      <c r="J28" s="327"/>
      <c r="K28" s="206">
        <f t="shared" si="7"/>
        <v>0</v>
      </c>
      <c r="L28" s="206">
        <f t="shared" si="7"/>
        <v>0</v>
      </c>
      <c r="M28" s="207"/>
      <c r="N28" s="207"/>
      <c r="O28" s="206">
        <f>I28*$J28/1000000</f>
        <v>0</v>
      </c>
    </row>
    <row r="29" spans="1:15" s="208" customFormat="1" ht="12.75">
      <c r="A29" s="607"/>
      <c r="B29" s="383"/>
      <c r="C29" s="384">
        <v>3</v>
      </c>
      <c r="D29" s="388" t="s">
        <v>125</v>
      </c>
      <c r="E29" s="398">
        <v>5</v>
      </c>
      <c r="F29" s="562">
        <v>0.5</v>
      </c>
      <c r="G29" s="387" t="s">
        <v>69</v>
      </c>
      <c r="H29" s="387" t="s">
        <v>69</v>
      </c>
      <c r="I29" s="480">
        <v>300</v>
      </c>
      <c r="J29" s="327"/>
      <c r="K29" s="206">
        <f t="shared" si="7"/>
        <v>0</v>
      </c>
      <c r="L29" s="206">
        <f t="shared" si="7"/>
        <v>0</v>
      </c>
      <c r="M29" s="207"/>
      <c r="N29" s="207"/>
      <c r="O29" s="206">
        <f>I29*$J29/1000000</f>
        <v>0</v>
      </c>
    </row>
    <row r="30" spans="1:15" s="208" customFormat="1" ht="12.75">
      <c r="A30" s="607"/>
      <c r="B30" s="383"/>
      <c r="C30" s="384">
        <v>4</v>
      </c>
      <c r="D30" s="387" t="s">
        <v>143</v>
      </c>
      <c r="E30" s="399">
        <v>0.03</v>
      </c>
      <c r="F30" s="562">
        <v>0.5</v>
      </c>
      <c r="G30" s="387" t="s">
        <v>69</v>
      </c>
      <c r="H30" s="387" t="s">
        <v>69</v>
      </c>
      <c r="I30" s="480" t="s">
        <v>57</v>
      </c>
      <c r="J30" s="327"/>
      <c r="K30" s="206">
        <f t="shared" si="7"/>
        <v>0</v>
      </c>
      <c r="L30" s="206">
        <f t="shared" si="7"/>
        <v>0</v>
      </c>
      <c r="M30" s="207"/>
      <c r="N30" s="207"/>
      <c r="O30" s="206"/>
    </row>
    <row r="31" spans="1:15" s="208" customFormat="1" ht="25.5">
      <c r="A31" s="607"/>
      <c r="B31" s="383"/>
      <c r="C31" s="384">
        <v>5</v>
      </c>
      <c r="D31" s="388" t="s">
        <v>183</v>
      </c>
      <c r="E31" s="399">
        <v>0.01</v>
      </c>
      <c r="F31" s="562">
        <v>0.5</v>
      </c>
      <c r="G31" s="387" t="s">
        <v>69</v>
      </c>
      <c r="H31" s="387" t="s">
        <v>69</v>
      </c>
      <c r="I31" s="480" t="s">
        <v>57</v>
      </c>
      <c r="J31" s="327"/>
      <c r="K31" s="206">
        <f t="shared" si="7"/>
        <v>0</v>
      </c>
      <c r="L31" s="206">
        <f t="shared" si="7"/>
        <v>0</v>
      </c>
      <c r="M31" s="207"/>
      <c r="N31" s="207"/>
      <c r="O31" s="206"/>
    </row>
    <row r="32" spans="1:15" s="208" customFormat="1" ht="25.5">
      <c r="A32" s="609"/>
      <c r="B32" s="390"/>
      <c r="C32" s="391">
        <v>6</v>
      </c>
      <c r="D32" s="392" t="s">
        <v>184</v>
      </c>
      <c r="E32" s="456" t="s">
        <v>57</v>
      </c>
      <c r="F32" s="613">
        <v>0.5</v>
      </c>
      <c r="G32" s="394" t="s">
        <v>69</v>
      </c>
      <c r="H32" s="394" t="s">
        <v>69</v>
      </c>
      <c r="I32" s="462" t="s">
        <v>69</v>
      </c>
      <c r="J32" s="457"/>
      <c r="K32" s="213"/>
      <c r="L32" s="213">
        <f>F32*$J32/1000000</f>
        <v>0</v>
      </c>
      <c r="M32" s="214"/>
      <c r="N32" s="214"/>
      <c r="O32" s="213"/>
    </row>
    <row r="33" spans="1:15" s="208" customFormat="1" ht="12.75">
      <c r="A33" s="607"/>
      <c r="B33" s="409" t="s">
        <v>21</v>
      </c>
      <c r="C33" s="384"/>
      <c r="D33" s="455" t="s">
        <v>185</v>
      </c>
      <c r="E33" s="386"/>
      <c r="F33" s="387"/>
      <c r="G33" s="387"/>
      <c r="H33" s="387"/>
      <c r="I33" s="480"/>
      <c r="J33" s="247">
        <f aca="true" t="shared" si="8" ref="J33:O33">J34+J35+J36+J37+J38+J39</f>
        <v>0</v>
      </c>
      <c r="K33" s="324">
        <f t="shared" si="8"/>
        <v>0</v>
      </c>
      <c r="L33" s="325">
        <f t="shared" si="8"/>
        <v>0</v>
      </c>
      <c r="M33" s="325">
        <f t="shared" si="8"/>
        <v>0</v>
      </c>
      <c r="N33" s="325">
        <f t="shared" si="8"/>
        <v>0</v>
      </c>
      <c r="O33" s="328">
        <f t="shared" si="8"/>
        <v>0</v>
      </c>
    </row>
    <row r="34" spans="1:15" s="208" customFormat="1" ht="25.5">
      <c r="A34" s="607"/>
      <c r="B34" s="383"/>
      <c r="C34" s="384">
        <v>1</v>
      </c>
      <c r="D34" s="388" t="s">
        <v>60</v>
      </c>
      <c r="E34" s="398">
        <v>100</v>
      </c>
      <c r="F34" s="387" t="s">
        <v>57</v>
      </c>
      <c r="G34" s="387" t="s">
        <v>69</v>
      </c>
      <c r="H34" s="387" t="s">
        <v>69</v>
      </c>
      <c r="I34" s="480">
        <v>200</v>
      </c>
      <c r="J34" s="205"/>
      <c r="K34" s="206">
        <f>E34*$J34/1000000</f>
        <v>0</v>
      </c>
      <c r="L34" s="207"/>
      <c r="M34" s="207"/>
      <c r="N34" s="207"/>
      <c r="O34" s="206">
        <f>I34*$J34/1000000</f>
        <v>0</v>
      </c>
    </row>
    <row r="35" spans="1:15" s="264" customFormat="1" ht="25.5">
      <c r="A35" s="621"/>
      <c r="B35" s="402"/>
      <c r="C35" s="622">
        <v>2</v>
      </c>
      <c r="D35" s="404" t="s">
        <v>157</v>
      </c>
      <c r="E35" s="623">
        <v>3.5</v>
      </c>
      <c r="F35" s="388" t="s">
        <v>57</v>
      </c>
      <c r="G35" s="388" t="s">
        <v>69</v>
      </c>
      <c r="H35" s="388" t="s">
        <v>69</v>
      </c>
      <c r="I35" s="532">
        <v>400</v>
      </c>
      <c r="J35" s="291"/>
      <c r="K35" s="274">
        <f>E35*$J35/1000000</f>
        <v>0</v>
      </c>
      <c r="L35" s="276"/>
      <c r="M35" s="276"/>
      <c r="N35" s="276"/>
      <c r="O35" s="274">
        <f>I35*$J35/1000000</f>
        <v>0</v>
      </c>
    </row>
    <row r="36" spans="1:15" s="264" customFormat="1" ht="25.5">
      <c r="A36" s="621"/>
      <c r="B36" s="402"/>
      <c r="C36" s="622">
        <v>3</v>
      </c>
      <c r="D36" s="404" t="s">
        <v>160</v>
      </c>
      <c r="E36" s="405">
        <v>0.5</v>
      </c>
      <c r="F36" s="388" t="s">
        <v>57</v>
      </c>
      <c r="G36" s="388" t="s">
        <v>69</v>
      </c>
      <c r="H36" s="388" t="s">
        <v>69</v>
      </c>
      <c r="I36" s="624">
        <v>100</v>
      </c>
      <c r="J36" s="291"/>
      <c r="K36" s="274">
        <f>E36*$J36/1000000</f>
        <v>0</v>
      </c>
      <c r="L36" s="276"/>
      <c r="M36" s="276"/>
      <c r="N36" s="276"/>
      <c r="O36" s="274">
        <f>I36*$J36/1000000</f>
        <v>0</v>
      </c>
    </row>
    <row r="37" spans="1:15" s="264" customFormat="1" ht="12.75">
      <c r="A37" s="621"/>
      <c r="B37" s="402"/>
      <c r="C37" s="622">
        <v>4</v>
      </c>
      <c r="D37" s="404" t="s">
        <v>161</v>
      </c>
      <c r="E37" s="405">
        <v>5</v>
      </c>
      <c r="F37" s="388" t="s">
        <v>69</v>
      </c>
      <c r="G37" s="388" t="s">
        <v>69</v>
      </c>
      <c r="H37" s="388" t="s">
        <v>69</v>
      </c>
      <c r="I37" s="481" t="s">
        <v>69</v>
      </c>
      <c r="J37" s="291"/>
      <c r="K37" s="274">
        <f>E37*$J37/1000000</f>
        <v>0</v>
      </c>
      <c r="L37" s="276"/>
      <c r="M37" s="276"/>
      <c r="N37" s="276"/>
      <c r="O37" s="274"/>
    </row>
    <row r="38" spans="1:15" s="264" customFormat="1" ht="25.5">
      <c r="A38" s="621"/>
      <c r="B38" s="402"/>
      <c r="C38" s="622">
        <v>5</v>
      </c>
      <c r="D38" s="406" t="s">
        <v>162</v>
      </c>
      <c r="E38" s="405">
        <v>0.3</v>
      </c>
      <c r="F38" s="388" t="s">
        <v>69</v>
      </c>
      <c r="G38" s="388" t="s">
        <v>69</v>
      </c>
      <c r="H38" s="388" t="s">
        <v>69</v>
      </c>
      <c r="I38" s="481" t="s">
        <v>69</v>
      </c>
      <c r="J38" s="291"/>
      <c r="K38" s="274">
        <f>E38*$J38/1000000</f>
        <v>0</v>
      </c>
      <c r="L38" s="276"/>
      <c r="M38" s="276"/>
      <c r="N38" s="276"/>
      <c r="O38" s="274"/>
    </row>
    <row r="39" spans="1:15" s="264" customFormat="1" ht="12.75">
      <c r="A39" s="625"/>
      <c r="B39" s="407"/>
      <c r="C39" s="626">
        <v>6</v>
      </c>
      <c r="D39" s="533" t="s">
        <v>229</v>
      </c>
      <c r="E39" s="627" t="s">
        <v>57</v>
      </c>
      <c r="F39" s="392" t="s">
        <v>69</v>
      </c>
      <c r="G39" s="392" t="s">
        <v>69</v>
      </c>
      <c r="H39" s="392" t="s">
        <v>69</v>
      </c>
      <c r="I39" s="484" t="s">
        <v>57</v>
      </c>
      <c r="J39" s="261"/>
      <c r="K39" s="213"/>
      <c r="L39" s="263"/>
      <c r="M39" s="263"/>
      <c r="N39" s="263"/>
      <c r="O39" s="262"/>
    </row>
    <row r="40" spans="1:15" s="208" customFormat="1" ht="12.75">
      <c r="A40" s="628"/>
      <c r="B40" s="485" t="s">
        <v>22</v>
      </c>
      <c r="C40" s="486"/>
      <c r="D40" s="487" t="s">
        <v>23</v>
      </c>
      <c r="E40" s="488"/>
      <c r="F40" s="489"/>
      <c r="G40" s="489"/>
      <c r="H40" s="489"/>
      <c r="I40" s="490"/>
      <c r="J40" s="247">
        <f aca="true" t="shared" si="9" ref="J40:O40">J41+J42+J43+J44</f>
        <v>0</v>
      </c>
      <c r="K40" s="324">
        <f t="shared" si="9"/>
        <v>0</v>
      </c>
      <c r="L40" s="325">
        <f t="shared" si="9"/>
        <v>0</v>
      </c>
      <c r="M40" s="325">
        <f t="shared" si="9"/>
        <v>0</v>
      </c>
      <c r="N40" s="325">
        <f t="shared" si="9"/>
        <v>0</v>
      </c>
      <c r="O40" s="328">
        <f t="shared" si="9"/>
        <v>0</v>
      </c>
    </row>
    <row r="41" spans="1:15" s="208" customFormat="1" ht="12.75">
      <c r="A41" s="607"/>
      <c r="B41" s="383"/>
      <c r="C41" s="384">
        <v>1</v>
      </c>
      <c r="D41" s="615" t="s">
        <v>382</v>
      </c>
      <c r="E41" s="386">
        <v>80</v>
      </c>
      <c r="F41" s="387" t="s">
        <v>57</v>
      </c>
      <c r="G41" s="387" t="s">
        <v>69</v>
      </c>
      <c r="H41" s="387" t="s">
        <v>69</v>
      </c>
      <c r="I41" s="480" t="s">
        <v>57</v>
      </c>
      <c r="J41" s="205"/>
      <c r="K41" s="206">
        <f>E41*$J41/1000000</f>
        <v>0</v>
      </c>
      <c r="L41" s="207"/>
      <c r="M41" s="323"/>
      <c r="N41" s="207"/>
      <c r="O41" s="207"/>
    </row>
    <row r="42" spans="1:15" s="208" customFormat="1" ht="25.5">
      <c r="A42" s="607"/>
      <c r="B42" s="383"/>
      <c r="C42" s="384">
        <v>2</v>
      </c>
      <c r="D42" s="615" t="s">
        <v>383</v>
      </c>
      <c r="E42" s="386">
        <v>8</v>
      </c>
      <c r="F42" s="387" t="s">
        <v>57</v>
      </c>
      <c r="G42" s="387" t="s">
        <v>69</v>
      </c>
      <c r="H42" s="387" t="s">
        <v>69</v>
      </c>
      <c r="I42" s="480">
        <v>50</v>
      </c>
      <c r="J42" s="322"/>
      <c r="K42" s="206">
        <f>E42*$J42/1000000</f>
        <v>0</v>
      </c>
      <c r="L42" s="207"/>
      <c r="M42" s="207"/>
      <c r="N42" s="207"/>
      <c r="O42" s="274">
        <f>I42*$J42/1000000</f>
        <v>0</v>
      </c>
    </row>
    <row r="43" spans="1:15" s="208" customFormat="1" ht="51">
      <c r="A43" s="607"/>
      <c r="B43" s="383"/>
      <c r="C43" s="384">
        <v>3</v>
      </c>
      <c r="D43" s="615" t="s">
        <v>384</v>
      </c>
      <c r="E43" s="534">
        <v>0.05</v>
      </c>
      <c r="F43" s="387" t="s">
        <v>57</v>
      </c>
      <c r="G43" s="387" t="s">
        <v>69</v>
      </c>
      <c r="H43" s="387" t="s">
        <v>69</v>
      </c>
      <c r="I43" s="480" t="s">
        <v>57</v>
      </c>
      <c r="J43" s="322"/>
      <c r="K43" s="206">
        <f>E43*$J43/1000000</f>
        <v>0</v>
      </c>
      <c r="L43" s="207"/>
      <c r="M43" s="207"/>
      <c r="N43" s="207"/>
      <c r="O43" s="274"/>
    </row>
    <row r="44" spans="1:15" s="208" customFormat="1" ht="12.75">
      <c r="A44" s="609"/>
      <c r="B44" s="390"/>
      <c r="C44" s="391">
        <v>4</v>
      </c>
      <c r="D44" s="533" t="s">
        <v>186</v>
      </c>
      <c r="E44" s="535">
        <v>0.4</v>
      </c>
      <c r="F44" s="394" t="s">
        <v>57</v>
      </c>
      <c r="G44" s="394" t="s">
        <v>69</v>
      </c>
      <c r="H44" s="394" t="s">
        <v>69</v>
      </c>
      <c r="I44" s="462" t="s">
        <v>57</v>
      </c>
      <c r="J44" s="212"/>
      <c r="K44" s="213">
        <f>E44*$J44/1000000</f>
        <v>0</v>
      </c>
      <c r="L44" s="214"/>
      <c r="M44" s="214"/>
      <c r="N44" s="214"/>
      <c r="O44" s="214"/>
    </row>
    <row r="45" spans="1:15" s="208" customFormat="1" ht="12.75">
      <c r="A45" s="607"/>
      <c r="B45" s="409" t="s">
        <v>24</v>
      </c>
      <c r="C45" s="384"/>
      <c r="D45" s="455" t="s">
        <v>25</v>
      </c>
      <c r="E45" s="386"/>
      <c r="F45" s="387"/>
      <c r="G45" s="387"/>
      <c r="H45" s="387"/>
      <c r="I45" s="480"/>
      <c r="J45" s="247">
        <f aca="true" t="shared" si="10" ref="J45:O45">J46+J47+J48+J49</f>
        <v>0</v>
      </c>
      <c r="K45" s="324">
        <f t="shared" si="10"/>
        <v>0</v>
      </c>
      <c r="L45" s="325">
        <f t="shared" si="10"/>
        <v>0</v>
      </c>
      <c r="M45" s="325">
        <f t="shared" si="10"/>
        <v>0</v>
      </c>
      <c r="N45" s="325">
        <f t="shared" si="10"/>
        <v>0</v>
      </c>
      <c r="O45" s="325">
        <f t="shared" si="10"/>
        <v>0</v>
      </c>
    </row>
    <row r="46" spans="1:15" s="208" customFormat="1" ht="12.75">
      <c r="A46" s="607"/>
      <c r="B46" s="409"/>
      <c r="C46" s="384">
        <v>1</v>
      </c>
      <c r="D46" s="458" t="s">
        <v>113</v>
      </c>
      <c r="E46" s="398">
        <v>1000</v>
      </c>
      <c r="F46" s="387" t="s">
        <v>57</v>
      </c>
      <c r="G46" s="387" t="s">
        <v>69</v>
      </c>
      <c r="H46" s="387" t="s">
        <v>69</v>
      </c>
      <c r="I46" s="608">
        <v>0.02</v>
      </c>
      <c r="J46" s="247"/>
      <c r="K46" s="206">
        <f>E46*$J46/1000000</f>
        <v>0</v>
      </c>
      <c r="L46" s="207"/>
      <c r="M46" s="248"/>
      <c r="N46" s="248"/>
      <c r="O46" s="206">
        <f>I46*$J46/1000000</f>
        <v>0</v>
      </c>
    </row>
    <row r="47" spans="1:15" s="208" customFormat="1" ht="25.5">
      <c r="A47" s="607"/>
      <c r="B47" s="409"/>
      <c r="C47" s="384">
        <v>2</v>
      </c>
      <c r="D47" s="629" t="s">
        <v>385</v>
      </c>
      <c r="E47" s="386">
        <v>100</v>
      </c>
      <c r="F47" s="387" t="s">
        <v>57</v>
      </c>
      <c r="G47" s="387" t="s">
        <v>69</v>
      </c>
      <c r="H47" s="387" t="s">
        <v>69</v>
      </c>
      <c r="I47" s="608">
        <v>1</v>
      </c>
      <c r="J47" s="247"/>
      <c r="K47" s="206">
        <f>E47*$J47/1000000</f>
        <v>0</v>
      </c>
      <c r="L47" s="207"/>
      <c r="M47" s="248"/>
      <c r="N47" s="248"/>
      <c r="O47" s="206">
        <f>I47*$J47/1000000</f>
        <v>0</v>
      </c>
    </row>
    <row r="48" spans="1:15" s="208" customFormat="1" ht="12.75">
      <c r="A48" s="607"/>
      <c r="B48" s="409"/>
      <c r="C48" s="384">
        <v>3</v>
      </c>
      <c r="D48" s="458" t="s">
        <v>386</v>
      </c>
      <c r="E48" s="386">
        <v>5</v>
      </c>
      <c r="F48" s="387" t="s">
        <v>57</v>
      </c>
      <c r="G48" s="387" t="s">
        <v>69</v>
      </c>
      <c r="H48" s="387" t="s">
        <v>69</v>
      </c>
      <c r="I48" s="608">
        <v>1</v>
      </c>
      <c r="J48" s="247"/>
      <c r="K48" s="206">
        <f>E48*$J48/1000000</f>
        <v>0</v>
      </c>
      <c r="L48" s="207"/>
      <c r="M48" s="248"/>
      <c r="N48" s="248"/>
      <c r="O48" s="206">
        <f>I48*$J48/1000000</f>
        <v>0</v>
      </c>
    </row>
    <row r="49" spans="1:15" s="208" customFormat="1" ht="12.75">
      <c r="A49" s="393"/>
      <c r="B49" s="393"/>
      <c r="C49" s="391">
        <v>4</v>
      </c>
      <c r="D49" s="535" t="s">
        <v>230</v>
      </c>
      <c r="E49" s="535">
        <v>0.1</v>
      </c>
      <c r="F49" s="393" t="s">
        <v>57</v>
      </c>
      <c r="G49" s="393" t="s">
        <v>69</v>
      </c>
      <c r="H49" s="393" t="s">
        <v>69</v>
      </c>
      <c r="I49" s="393" t="s">
        <v>57</v>
      </c>
      <c r="J49" s="212"/>
      <c r="K49" s="213">
        <f>E49*$J49/1000000</f>
        <v>0</v>
      </c>
      <c r="L49" s="214"/>
      <c r="M49" s="214"/>
      <c r="N49" s="214"/>
      <c r="O49" s="606"/>
    </row>
    <row r="50" spans="1:15" s="208" customFormat="1" ht="12.75">
      <c r="A50" s="607"/>
      <c r="B50" s="409" t="s">
        <v>26</v>
      </c>
      <c r="C50" s="384"/>
      <c r="D50" s="455" t="s">
        <v>148</v>
      </c>
      <c r="E50" s="386"/>
      <c r="F50" s="387"/>
      <c r="G50" s="387"/>
      <c r="H50" s="387"/>
      <c r="I50" s="480"/>
      <c r="J50" s="247">
        <f aca="true" t="shared" si="11" ref="J50:O50">J51+J52+J53+J54</f>
        <v>0</v>
      </c>
      <c r="K50" s="324">
        <f t="shared" si="11"/>
        <v>0</v>
      </c>
      <c r="L50" s="248">
        <f t="shared" si="11"/>
        <v>0</v>
      </c>
      <c r="M50" s="248">
        <f t="shared" si="11"/>
        <v>0</v>
      </c>
      <c r="N50" s="248">
        <f t="shared" si="11"/>
        <v>0</v>
      </c>
      <c r="O50" s="328">
        <f t="shared" si="11"/>
        <v>0</v>
      </c>
    </row>
    <row r="51" spans="1:15" s="208" customFormat="1" ht="12.75">
      <c r="A51" s="607"/>
      <c r="B51" s="409"/>
      <c r="C51" s="384">
        <v>1</v>
      </c>
      <c r="D51" s="458" t="s">
        <v>163</v>
      </c>
      <c r="E51" s="459">
        <v>2.5</v>
      </c>
      <c r="F51" s="458" t="s">
        <v>69</v>
      </c>
      <c r="G51" s="458" t="s">
        <v>69</v>
      </c>
      <c r="H51" s="458" t="s">
        <v>69</v>
      </c>
      <c r="I51" s="482" t="s">
        <v>69</v>
      </c>
      <c r="J51" s="322"/>
      <c r="K51" s="206">
        <f>E51*$J51/1000000</f>
        <v>0</v>
      </c>
      <c r="L51" s="248"/>
      <c r="M51" s="248"/>
      <c r="N51" s="248"/>
      <c r="O51" s="248"/>
    </row>
    <row r="52" spans="1:15" s="208" customFormat="1" ht="12.75">
      <c r="A52" s="607"/>
      <c r="B52" s="409"/>
      <c r="C52" s="384">
        <v>2</v>
      </c>
      <c r="D52" s="458" t="s">
        <v>126</v>
      </c>
      <c r="E52" s="459">
        <v>10</v>
      </c>
      <c r="F52" s="458" t="s">
        <v>69</v>
      </c>
      <c r="G52" s="458" t="s">
        <v>57</v>
      </c>
      <c r="H52" s="458" t="s">
        <v>69</v>
      </c>
      <c r="I52" s="482" t="s">
        <v>57</v>
      </c>
      <c r="J52" s="322"/>
      <c r="K52" s="206">
        <f>E52*$J52/1000000</f>
        <v>0</v>
      </c>
      <c r="L52" s="248"/>
      <c r="M52" s="248"/>
      <c r="N52" s="248"/>
      <c r="O52" s="248"/>
    </row>
    <row r="53" spans="1:15" s="208" customFormat="1" ht="12.75">
      <c r="A53" s="607"/>
      <c r="B53" s="383"/>
      <c r="C53" s="384">
        <v>3</v>
      </c>
      <c r="D53" s="387" t="s">
        <v>164</v>
      </c>
      <c r="E53" s="386">
        <v>3.5</v>
      </c>
      <c r="F53" s="387" t="s">
        <v>57</v>
      </c>
      <c r="G53" s="458" t="s">
        <v>57</v>
      </c>
      <c r="H53" s="387" t="s">
        <v>69</v>
      </c>
      <c r="I53" s="480">
        <v>125</v>
      </c>
      <c r="J53" s="205"/>
      <c r="K53" s="206">
        <f>E53*$J53/1000000</f>
        <v>0</v>
      </c>
      <c r="L53" s="207"/>
      <c r="M53" s="207"/>
      <c r="N53" s="207"/>
      <c r="O53" s="206">
        <f>I53*$N53/1000000</f>
        <v>0</v>
      </c>
    </row>
    <row r="54" spans="1:15" s="208" customFormat="1" ht="25.5">
      <c r="A54" s="609"/>
      <c r="B54" s="390"/>
      <c r="C54" s="391">
        <v>4</v>
      </c>
      <c r="D54" s="392" t="s">
        <v>165</v>
      </c>
      <c r="E54" s="393">
        <v>0.1</v>
      </c>
      <c r="F54" s="394" t="s">
        <v>57</v>
      </c>
      <c r="G54" s="575" t="s">
        <v>57</v>
      </c>
      <c r="H54" s="394" t="s">
        <v>69</v>
      </c>
      <c r="I54" s="462" t="s">
        <v>57</v>
      </c>
      <c r="J54" s="212"/>
      <c r="K54" s="213">
        <f>E54*$J54/1000000</f>
        <v>0</v>
      </c>
      <c r="L54" s="214"/>
      <c r="M54" s="214"/>
      <c r="N54" s="214"/>
      <c r="O54" s="214"/>
    </row>
    <row r="55" spans="1:15" s="208" customFormat="1" ht="12.75">
      <c r="A55" s="630"/>
      <c r="B55" s="409" t="s">
        <v>219</v>
      </c>
      <c r="C55" s="454"/>
      <c r="D55" s="455" t="s">
        <v>5</v>
      </c>
      <c r="E55" s="460"/>
      <c r="F55" s="455"/>
      <c r="G55" s="455"/>
      <c r="H55" s="455"/>
      <c r="I55" s="483"/>
      <c r="J55" s="247">
        <f aca="true" t="shared" si="12" ref="J55:O55">J56+J57+J58</f>
        <v>0</v>
      </c>
      <c r="K55" s="324">
        <f t="shared" si="12"/>
        <v>0</v>
      </c>
      <c r="L55" s="328">
        <f t="shared" si="12"/>
        <v>0</v>
      </c>
      <c r="M55" s="328">
        <f t="shared" si="12"/>
        <v>0</v>
      </c>
      <c r="N55" s="328">
        <f t="shared" si="12"/>
        <v>0</v>
      </c>
      <c r="O55" s="328">
        <f t="shared" si="12"/>
        <v>0</v>
      </c>
    </row>
    <row r="56" spans="1:15" s="208" customFormat="1" ht="25.5">
      <c r="A56" s="607"/>
      <c r="B56" s="383"/>
      <c r="C56" s="384">
        <v>1</v>
      </c>
      <c r="D56" s="388" t="s">
        <v>61</v>
      </c>
      <c r="E56" s="386">
        <v>250</v>
      </c>
      <c r="F56" s="389">
        <v>9000</v>
      </c>
      <c r="G56" s="387" t="s">
        <v>69</v>
      </c>
      <c r="H56" s="458" t="s">
        <v>69</v>
      </c>
      <c r="I56" s="480">
        <v>0</v>
      </c>
      <c r="J56" s="205"/>
      <c r="K56" s="206">
        <f>E56*$J56/1000000</f>
        <v>0</v>
      </c>
      <c r="L56" s="206">
        <f>F56*$J56/1000000</f>
        <v>0</v>
      </c>
      <c r="M56" s="207"/>
      <c r="N56" s="207"/>
      <c r="O56" s="206"/>
    </row>
    <row r="57" spans="1:15" s="208" customFormat="1" ht="25.5">
      <c r="A57" s="607"/>
      <c r="B57" s="383"/>
      <c r="C57" s="384">
        <v>2</v>
      </c>
      <c r="D57" s="388" t="s">
        <v>62</v>
      </c>
      <c r="E57" s="386">
        <v>50</v>
      </c>
      <c r="F57" s="387">
        <v>30</v>
      </c>
      <c r="G57" s="387" t="s">
        <v>69</v>
      </c>
      <c r="H57" s="458" t="s">
        <v>69</v>
      </c>
      <c r="I57" s="410">
        <v>9000</v>
      </c>
      <c r="J57" s="205"/>
      <c r="K57" s="206">
        <f>E57*$J57/1000000</f>
        <v>0</v>
      </c>
      <c r="L57" s="206">
        <f>F57*$J57/1000000</f>
        <v>0</v>
      </c>
      <c r="M57" s="207"/>
      <c r="N57" s="207"/>
      <c r="O57" s="206">
        <f>I57*$J57/1000000</f>
        <v>0</v>
      </c>
    </row>
    <row r="58" spans="1:15" s="208" customFormat="1" ht="12.75">
      <c r="A58" s="609"/>
      <c r="B58" s="390"/>
      <c r="C58" s="391">
        <v>3</v>
      </c>
      <c r="D58" s="461" t="s">
        <v>149</v>
      </c>
      <c r="E58" s="393">
        <v>3</v>
      </c>
      <c r="F58" s="461" t="s">
        <v>57</v>
      </c>
      <c r="G58" s="394" t="s">
        <v>69</v>
      </c>
      <c r="H58" s="394" t="s">
        <v>69</v>
      </c>
      <c r="I58" s="576" t="s">
        <v>69</v>
      </c>
      <c r="J58" s="212"/>
      <c r="K58" s="213">
        <f>E58*$J58/1000000</f>
        <v>0</v>
      </c>
      <c r="L58" s="213"/>
      <c r="M58" s="214"/>
      <c r="N58" s="214"/>
      <c r="O58" s="213"/>
    </row>
    <row r="59" spans="1:15" s="208" customFormat="1" ht="12.75">
      <c r="A59" s="607"/>
      <c r="B59" s="409" t="s">
        <v>27</v>
      </c>
      <c r="C59" s="384"/>
      <c r="D59" s="455" t="s">
        <v>63</v>
      </c>
      <c r="E59" s="386"/>
      <c r="F59" s="387"/>
      <c r="G59" s="387"/>
      <c r="H59" s="387"/>
      <c r="I59" s="410"/>
      <c r="J59" s="247">
        <f aca="true" t="shared" si="13" ref="J59:O59">J60+J61</f>
        <v>0</v>
      </c>
      <c r="K59" s="324">
        <f t="shared" si="13"/>
        <v>0</v>
      </c>
      <c r="L59" s="248">
        <f t="shared" si="13"/>
        <v>0</v>
      </c>
      <c r="M59" s="248">
        <f t="shared" si="13"/>
        <v>0</v>
      </c>
      <c r="N59" s="248">
        <f t="shared" si="13"/>
        <v>0</v>
      </c>
      <c r="O59" s="248">
        <f t="shared" si="13"/>
        <v>0</v>
      </c>
    </row>
    <row r="60" spans="1:15" s="208" customFormat="1" ht="12.75">
      <c r="A60" s="607"/>
      <c r="B60" s="383"/>
      <c r="C60" s="384">
        <v>1</v>
      </c>
      <c r="D60" s="388" t="s">
        <v>187</v>
      </c>
      <c r="E60" s="386">
        <v>100</v>
      </c>
      <c r="F60" s="387" t="s">
        <v>57</v>
      </c>
      <c r="G60" s="458" t="s">
        <v>69</v>
      </c>
      <c r="H60" s="458" t="s">
        <v>69</v>
      </c>
      <c r="I60" s="480" t="s">
        <v>57</v>
      </c>
      <c r="J60" s="205"/>
      <c r="K60" s="206">
        <f>E60*$J60/1000000</f>
        <v>0</v>
      </c>
      <c r="L60" s="207"/>
      <c r="M60" s="207"/>
      <c r="N60" s="207"/>
      <c r="O60" s="207"/>
    </row>
    <row r="61" spans="1:15" s="208" customFormat="1" ht="12.75">
      <c r="A61" s="609"/>
      <c r="B61" s="390"/>
      <c r="C61" s="391">
        <v>2</v>
      </c>
      <c r="D61" s="394" t="s">
        <v>64</v>
      </c>
      <c r="E61" s="393">
        <v>2</v>
      </c>
      <c r="F61" s="394" t="s">
        <v>57</v>
      </c>
      <c r="G61" s="575" t="s">
        <v>69</v>
      </c>
      <c r="H61" s="575" t="s">
        <v>69</v>
      </c>
      <c r="I61" s="462" t="s">
        <v>57</v>
      </c>
      <c r="J61" s="212"/>
      <c r="K61" s="213">
        <f>E61*$J61/1000000</f>
        <v>0</v>
      </c>
      <c r="L61" s="214"/>
      <c r="M61" s="214"/>
      <c r="N61" s="214"/>
      <c r="O61" s="214"/>
    </row>
    <row r="62" spans="1:15" s="208" customFormat="1" ht="12.75" customHeight="1">
      <c r="A62" s="630"/>
      <c r="B62" s="631" t="s">
        <v>231</v>
      </c>
      <c r="C62" s="454"/>
      <c r="D62" s="455" t="s">
        <v>127</v>
      </c>
      <c r="E62" s="460"/>
      <c r="F62" s="455"/>
      <c r="G62" s="455"/>
      <c r="H62" s="455"/>
      <c r="I62" s="483"/>
      <c r="J62" s="247">
        <f aca="true" t="shared" si="14" ref="J62:O62">J63</f>
        <v>0</v>
      </c>
      <c r="K62" s="324">
        <f t="shared" si="14"/>
        <v>0</v>
      </c>
      <c r="L62" s="248">
        <f t="shared" si="14"/>
        <v>0</v>
      </c>
      <c r="M62" s="248">
        <f t="shared" si="14"/>
        <v>0</v>
      </c>
      <c r="N62" s="248">
        <f t="shared" si="14"/>
        <v>0</v>
      </c>
      <c r="O62" s="248">
        <f t="shared" si="14"/>
        <v>0</v>
      </c>
    </row>
    <row r="63" spans="1:15" s="208" customFormat="1" ht="12.75">
      <c r="A63" s="609"/>
      <c r="B63" s="390"/>
      <c r="C63" s="391">
        <v>1</v>
      </c>
      <c r="D63" s="394" t="s">
        <v>65</v>
      </c>
      <c r="E63" s="393">
        <v>0.2</v>
      </c>
      <c r="F63" s="394" t="s">
        <v>69</v>
      </c>
      <c r="G63" s="394" t="s">
        <v>69</v>
      </c>
      <c r="H63" s="394" t="s">
        <v>57</v>
      </c>
      <c r="I63" s="610">
        <v>5</v>
      </c>
      <c r="J63" s="212"/>
      <c r="K63" s="213">
        <f>E63*$J63/1000000</f>
        <v>0</v>
      </c>
      <c r="L63" s="214"/>
      <c r="M63" s="214"/>
      <c r="N63" s="214"/>
      <c r="O63" s="213">
        <f>I63*$J63/1000000</f>
        <v>0</v>
      </c>
    </row>
    <row r="64" spans="1:15" s="208" customFormat="1" ht="25.5">
      <c r="A64" s="630"/>
      <c r="B64" s="631" t="s">
        <v>59</v>
      </c>
      <c r="C64" s="454"/>
      <c r="D64" s="632" t="s">
        <v>232</v>
      </c>
      <c r="E64" s="460"/>
      <c r="F64" s="455"/>
      <c r="G64" s="455"/>
      <c r="H64" s="455"/>
      <c r="I64" s="483"/>
      <c r="J64" s="247">
        <f aca="true" t="shared" si="15" ref="J64:O64">J65+J66+J67+J68</f>
        <v>0</v>
      </c>
      <c r="K64" s="324">
        <f t="shared" si="15"/>
        <v>0</v>
      </c>
      <c r="L64" s="248">
        <f t="shared" si="15"/>
        <v>0</v>
      </c>
      <c r="M64" s="248">
        <f t="shared" si="15"/>
        <v>0</v>
      </c>
      <c r="N64" s="248">
        <f t="shared" si="15"/>
        <v>0</v>
      </c>
      <c r="O64" s="248">
        <f t="shared" si="15"/>
        <v>0</v>
      </c>
    </row>
    <row r="65" spans="1:15" s="208" customFormat="1" ht="12.75">
      <c r="A65" s="630"/>
      <c r="B65" s="409"/>
      <c r="C65" s="633">
        <v>1</v>
      </c>
      <c r="D65" s="629" t="s">
        <v>66</v>
      </c>
      <c r="E65" s="634">
        <v>12000</v>
      </c>
      <c r="F65" s="387" t="s">
        <v>57</v>
      </c>
      <c r="G65" s="387" t="s">
        <v>57</v>
      </c>
      <c r="H65" s="387" t="s">
        <v>57</v>
      </c>
      <c r="I65" s="480" t="s">
        <v>57</v>
      </c>
      <c r="J65" s="205"/>
      <c r="K65" s="206">
        <f>E65*$J65/1000000</f>
        <v>0</v>
      </c>
      <c r="L65" s="207"/>
      <c r="M65" s="207"/>
      <c r="N65" s="207"/>
      <c r="O65" s="207"/>
    </row>
    <row r="66" spans="1:15" s="208" customFormat="1" ht="12.75">
      <c r="A66" s="630"/>
      <c r="B66" s="409"/>
      <c r="C66" s="635">
        <v>2</v>
      </c>
      <c r="D66" s="636" t="s">
        <v>233</v>
      </c>
      <c r="E66" s="634">
        <v>100</v>
      </c>
      <c r="F66" s="458" t="s">
        <v>57</v>
      </c>
      <c r="G66" s="458" t="s">
        <v>57</v>
      </c>
      <c r="H66" s="458" t="s">
        <v>57</v>
      </c>
      <c r="I66" s="482" t="s">
        <v>57</v>
      </c>
      <c r="J66" s="205"/>
      <c r="K66" s="206">
        <f>E66*$J66/1000000</f>
        <v>0</v>
      </c>
      <c r="L66" s="207"/>
      <c r="M66" s="207"/>
      <c r="N66" s="207"/>
      <c r="O66" s="207"/>
    </row>
    <row r="67" spans="1:15" s="208" customFormat="1" ht="12.75">
      <c r="A67" s="607"/>
      <c r="B67" s="383"/>
      <c r="C67" s="635">
        <v>3</v>
      </c>
      <c r="D67" s="406" t="s">
        <v>67</v>
      </c>
      <c r="E67" s="386">
        <v>40</v>
      </c>
      <c r="F67" s="387" t="s">
        <v>57</v>
      </c>
      <c r="G67" s="387" t="s">
        <v>69</v>
      </c>
      <c r="H67" s="387" t="s">
        <v>57</v>
      </c>
      <c r="I67" s="480" t="s">
        <v>57</v>
      </c>
      <c r="J67" s="205"/>
      <c r="K67" s="206">
        <f>E67*$J67/1000000</f>
        <v>0</v>
      </c>
      <c r="L67" s="207"/>
      <c r="M67" s="207"/>
      <c r="N67" s="207"/>
      <c r="O67" s="207"/>
    </row>
    <row r="68" spans="1:15" s="208" customFormat="1" ht="26.25" thickBot="1">
      <c r="A68" s="607"/>
      <c r="B68" s="383"/>
      <c r="C68" s="635">
        <v>4</v>
      </c>
      <c r="D68" s="637" t="s">
        <v>68</v>
      </c>
      <c r="E68" s="386">
        <v>3.3</v>
      </c>
      <c r="F68" s="387" t="s">
        <v>57</v>
      </c>
      <c r="G68" s="387" t="s">
        <v>69</v>
      </c>
      <c r="H68" s="387" t="s">
        <v>57</v>
      </c>
      <c r="I68" s="480" t="s">
        <v>57</v>
      </c>
      <c r="J68" s="205"/>
      <c r="K68" s="206">
        <f>E68*$J68/1000000</f>
        <v>0</v>
      </c>
      <c r="L68" s="207"/>
      <c r="M68" s="207"/>
      <c r="N68" s="207"/>
      <c r="O68" s="207"/>
    </row>
    <row r="69" spans="1:15" ht="13.5" thickBot="1">
      <c r="A69" s="48">
        <v>2</v>
      </c>
      <c r="B69" s="50"/>
      <c r="C69" s="50"/>
      <c r="D69" s="50" t="s">
        <v>3</v>
      </c>
      <c r="E69" s="50"/>
      <c r="F69" s="50"/>
      <c r="G69" s="50"/>
      <c r="H69" s="50"/>
      <c r="I69" s="51"/>
      <c r="J69" s="134"/>
      <c r="K69" s="121">
        <f>K64+K62+K59+K55+K50+K45+K40+K33+K26+K22+K11+K8+K4</f>
        <v>0</v>
      </c>
      <c r="L69" s="121">
        <f>L64+L62+L59+L55+L50+L45+L40+L33+L26+L22+L11+L8+L4</f>
        <v>0</v>
      </c>
      <c r="M69" s="121">
        <f>M64+M62+M59+M55+M50+M45+M40+M33+M26+M22+M11+M8+M4</f>
        <v>0</v>
      </c>
      <c r="N69" s="121">
        <f>N64+N62+N59+N55+N50+N45+N40+N33+N26+N22+N11+N8+N4</f>
        <v>0</v>
      </c>
      <c r="O69" s="121">
        <f>O64+O62+O59+O55+O50+O45+O40+O33+O26+O22+O11+O8+O4</f>
        <v>0</v>
      </c>
    </row>
    <row r="71" ht="12.75">
      <c r="D71" s="605" t="s">
        <v>387</v>
      </c>
    </row>
  </sheetData>
  <sheetProtection/>
  <mergeCells count="2">
    <mergeCell ref="E1:I1"/>
    <mergeCell ref="K1:O1"/>
  </mergeCells>
  <printOptions/>
  <pageMargins left="0.25" right="0.25" top="0.75" bottom="0.55" header="0.4921259845" footer="0.242125985"/>
  <pageSetup horizontalDpi="300" verticalDpi="300" orientation="landscape" paperSize="9" scale="80" r:id="rId1"/>
  <headerFooter alignWithMargins="0">
    <oddHeader>&amp;LPCDD/PCDF Inventory&amp;CReference Year: ______________&amp;RCountry: ____________________</oddHeader>
    <oddFooter>&amp;L&amp;A&amp;C&amp;D&amp;RPage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zoomScale="95" zoomScaleNormal="95" zoomScalePageLayoutView="0" workbookViewId="0" topLeftCell="A1">
      <selection activeCell="D14" sqref="D14"/>
    </sheetView>
  </sheetViews>
  <sheetFormatPr defaultColWidth="12" defaultRowHeight="12.75"/>
  <cols>
    <col min="1" max="1" width="7" style="0" customWidth="1"/>
    <col min="2" max="2" width="8.33203125" style="0" customWidth="1"/>
    <col min="3" max="3" width="6.83203125" style="0" bestFit="1" customWidth="1"/>
    <col min="4" max="4" width="41" style="0" customWidth="1"/>
    <col min="5" max="6" width="8" style="0" bestFit="1" customWidth="1"/>
    <col min="7" max="7" width="6.5" style="0" bestFit="1" customWidth="1"/>
    <col min="8" max="8" width="10.66015625" style="0" customWidth="1"/>
    <col min="9" max="9" width="12.5" style="0" customWidth="1"/>
    <col min="10" max="10" width="14.66015625" style="0" bestFit="1" customWidth="1"/>
    <col min="11" max="11" width="10.66015625" style="0" customWidth="1"/>
    <col min="12" max="12" width="10" style="0" customWidth="1"/>
    <col min="13" max="13" width="10.5" style="0" customWidth="1"/>
    <col min="14" max="14" width="11" style="0" customWidth="1"/>
    <col min="15" max="15" width="10.5" style="0" customWidth="1"/>
    <col min="16" max="16" width="16.16015625" style="0" customWidth="1"/>
  </cols>
  <sheetData>
    <row r="1" spans="1:16" ht="12.75">
      <c r="A1" s="2"/>
      <c r="B1" s="10"/>
      <c r="C1" s="320"/>
      <c r="D1" s="536" t="s">
        <v>222</v>
      </c>
      <c r="E1" s="851" t="s">
        <v>70</v>
      </c>
      <c r="F1" s="852"/>
      <c r="G1" s="852"/>
      <c r="H1" s="852"/>
      <c r="I1" s="853"/>
      <c r="J1" s="72" t="s">
        <v>90</v>
      </c>
      <c r="K1" s="854" t="s">
        <v>92</v>
      </c>
      <c r="L1" s="855"/>
      <c r="M1" s="855"/>
      <c r="N1" s="855"/>
      <c r="O1" s="856"/>
      <c r="P1" s="427" t="s">
        <v>159</v>
      </c>
    </row>
    <row r="2" spans="1:16" ht="13.5" thickBot="1">
      <c r="A2" s="537" t="s">
        <v>220</v>
      </c>
      <c r="B2" s="538" t="s">
        <v>146</v>
      </c>
      <c r="C2" s="8" t="s">
        <v>133</v>
      </c>
      <c r="D2" s="319"/>
      <c r="E2" s="8" t="s">
        <v>15</v>
      </c>
      <c r="F2" s="8" t="s">
        <v>0</v>
      </c>
      <c r="G2" s="8" t="s">
        <v>79</v>
      </c>
      <c r="H2" s="8" t="s">
        <v>152</v>
      </c>
      <c r="I2" s="476" t="s">
        <v>1</v>
      </c>
      <c r="J2" s="73" t="s">
        <v>135</v>
      </c>
      <c r="K2" s="66" t="s">
        <v>93</v>
      </c>
      <c r="L2" s="66" t="s">
        <v>93</v>
      </c>
      <c r="M2" s="66" t="s">
        <v>93</v>
      </c>
      <c r="N2" s="66" t="s">
        <v>93</v>
      </c>
      <c r="O2" s="66" t="s">
        <v>93</v>
      </c>
      <c r="P2" s="430" t="s">
        <v>91</v>
      </c>
    </row>
    <row r="3" spans="1:16" ht="13.5" thickBot="1">
      <c r="A3" s="29">
        <v>3</v>
      </c>
      <c r="B3" s="30"/>
      <c r="C3" s="30"/>
      <c r="D3" s="31" t="s">
        <v>166</v>
      </c>
      <c r="E3" s="31"/>
      <c r="F3" s="31"/>
      <c r="G3" s="31"/>
      <c r="H3" s="31"/>
      <c r="I3" s="32"/>
      <c r="J3" s="110"/>
      <c r="K3" s="67" t="s">
        <v>15</v>
      </c>
      <c r="L3" s="67" t="s">
        <v>0</v>
      </c>
      <c r="M3" s="67" t="s">
        <v>79</v>
      </c>
      <c r="N3" s="67" t="s">
        <v>152</v>
      </c>
      <c r="O3" s="89" t="s">
        <v>1</v>
      </c>
      <c r="P3" s="470"/>
    </row>
    <row r="4" spans="1:16" ht="12.75">
      <c r="A4" s="516"/>
      <c r="B4" s="638" t="s">
        <v>16</v>
      </c>
      <c r="C4" s="638"/>
      <c r="D4" s="639" t="s">
        <v>28</v>
      </c>
      <c r="E4" s="640"/>
      <c r="F4" s="640"/>
      <c r="G4" s="640"/>
      <c r="H4" s="640"/>
      <c r="I4" s="641"/>
      <c r="J4" s="132">
        <f>J5+J6+J7+J8+J9+J10</f>
        <v>0</v>
      </c>
      <c r="K4" s="117">
        <f>K5+K6+K7+K8+K9+K10</f>
        <v>0</v>
      </c>
      <c r="L4" s="326">
        <f>L5+L6+L8+L7+L9+L10</f>
        <v>0</v>
      </c>
      <c r="M4" s="326">
        <f>M5+M6+M7+M8+M9+M10</f>
        <v>0</v>
      </c>
      <c r="N4" s="326">
        <f>N5+N6+N7+N8+N9+N10</f>
        <v>0</v>
      </c>
      <c r="O4" s="155">
        <f>O5+O6+O7+O8+O9+O10</f>
        <v>0</v>
      </c>
      <c r="P4" s="471"/>
    </row>
    <row r="5" spans="1:16" s="164" customFormat="1" ht="12.75">
      <c r="A5" s="159"/>
      <c r="B5" s="642"/>
      <c r="C5" s="642">
        <v>1</v>
      </c>
      <c r="D5" s="643" t="s">
        <v>94</v>
      </c>
      <c r="E5" s="411">
        <v>35</v>
      </c>
      <c r="F5" s="411" t="s">
        <v>57</v>
      </c>
      <c r="G5" s="411" t="s">
        <v>69</v>
      </c>
      <c r="H5" s="411" t="s">
        <v>69</v>
      </c>
      <c r="I5" s="491" t="s">
        <v>57</v>
      </c>
      <c r="J5" s="160"/>
      <c r="K5" s="161">
        <f aca="true" t="shared" si="0" ref="K5:K10">E5*$J5/1000000</f>
        <v>0</v>
      </c>
      <c r="L5" s="162"/>
      <c r="M5" s="162"/>
      <c r="N5" s="162"/>
      <c r="O5" s="163"/>
      <c r="P5" s="472"/>
    </row>
    <row r="6" spans="1:16" s="164" customFormat="1" ht="12.75">
      <c r="A6" s="159"/>
      <c r="B6" s="642"/>
      <c r="C6" s="642">
        <v>2</v>
      </c>
      <c r="D6" s="411" t="s">
        <v>95</v>
      </c>
      <c r="E6" s="411">
        <v>10</v>
      </c>
      <c r="F6" s="411" t="s">
        <v>57</v>
      </c>
      <c r="G6" s="411" t="s">
        <v>69</v>
      </c>
      <c r="H6" s="411" t="s">
        <v>69</v>
      </c>
      <c r="I6" s="491">
        <v>14</v>
      </c>
      <c r="J6" s="160"/>
      <c r="K6" s="161">
        <f t="shared" si="0"/>
        <v>0</v>
      </c>
      <c r="L6" s="162"/>
      <c r="M6" s="162"/>
      <c r="N6" s="162"/>
      <c r="O6" s="161">
        <f>I6*$J6/1000000</f>
        <v>0</v>
      </c>
      <c r="P6" s="472"/>
    </row>
    <row r="7" spans="1:16" s="164" customFormat="1" ht="12.75">
      <c r="A7" s="159"/>
      <c r="B7" s="642"/>
      <c r="C7" s="539">
        <v>3</v>
      </c>
      <c r="D7" s="644" t="s">
        <v>234</v>
      </c>
      <c r="E7" s="644">
        <v>17.5</v>
      </c>
      <c r="F7" s="645" t="s">
        <v>57</v>
      </c>
      <c r="G7" s="645" t="s">
        <v>69</v>
      </c>
      <c r="H7" s="645" t="s">
        <v>69</v>
      </c>
      <c r="I7" s="646" t="s">
        <v>57</v>
      </c>
      <c r="J7" s="160"/>
      <c r="K7" s="161">
        <f t="shared" si="0"/>
        <v>0</v>
      </c>
      <c r="L7" s="162"/>
      <c r="M7" s="162"/>
      <c r="N7" s="162"/>
      <c r="O7" s="161"/>
      <c r="P7" s="472"/>
    </row>
    <row r="8" spans="1:16" s="164" customFormat="1" ht="12.75">
      <c r="A8" s="159"/>
      <c r="B8" s="642"/>
      <c r="C8" s="539">
        <v>4</v>
      </c>
      <c r="D8" s="411" t="s">
        <v>96</v>
      </c>
      <c r="E8" s="411">
        <v>2.5</v>
      </c>
      <c r="F8" s="411" t="s">
        <v>57</v>
      </c>
      <c r="G8" s="411" t="s">
        <v>69</v>
      </c>
      <c r="H8" s="411" t="s">
        <v>69</v>
      </c>
      <c r="I8" s="491" t="s">
        <v>57</v>
      </c>
      <c r="J8" s="160"/>
      <c r="K8" s="161">
        <f t="shared" si="0"/>
        <v>0</v>
      </c>
      <c r="L8" s="162"/>
      <c r="M8" s="162"/>
      <c r="N8" s="162"/>
      <c r="O8" s="161"/>
      <c r="P8" s="472"/>
    </row>
    <row r="9" spans="1:16" s="164" customFormat="1" ht="12.75">
      <c r="A9" s="159"/>
      <c r="B9" s="642"/>
      <c r="C9" s="539">
        <v>5</v>
      </c>
      <c r="D9" s="411" t="s">
        <v>393</v>
      </c>
      <c r="E9" s="411">
        <v>1.5</v>
      </c>
      <c r="F9" s="411" t="s">
        <v>57</v>
      </c>
      <c r="G9" s="411" t="s">
        <v>69</v>
      </c>
      <c r="H9" s="411" t="s">
        <v>69</v>
      </c>
      <c r="I9" s="491" t="s">
        <v>57</v>
      </c>
      <c r="J9" s="160"/>
      <c r="K9" s="161">
        <f t="shared" si="0"/>
        <v>0</v>
      </c>
      <c r="L9" s="162"/>
      <c r="M9" s="162"/>
      <c r="N9" s="162"/>
      <c r="O9" s="161"/>
      <c r="P9" s="472"/>
    </row>
    <row r="10" spans="1:16" s="164" customFormat="1" ht="12.75">
      <c r="A10" s="165"/>
      <c r="B10" s="647"/>
      <c r="C10" s="540">
        <v>6</v>
      </c>
      <c r="D10" s="412" t="s">
        <v>97</v>
      </c>
      <c r="E10" s="401">
        <v>0.5</v>
      </c>
      <c r="F10" s="401" t="s">
        <v>57</v>
      </c>
      <c r="G10" s="401" t="s">
        <v>69</v>
      </c>
      <c r="H10" s="413" t="s">
        <v>69</v>
      </c>
      <c r="I10" s="492" t="s">
        <v>57</v>
      </c>
      <c r="J10" s="166"/>
      <c r="K10" s="167">
        <f t="shared" si="0"/>
        <v>0</v>
      </c>
      <c r="L10" s="168"/>
      <c r="M10" s="168"/>
      <c r="N10" s="168"/>
      <c r="O10" s="167"/>
      <c r="P10" s="473"/>
    </row>
    <row r="11" spans="1:16" s="164" customFormat="1" ht="12.75">
      <c r="A11" s="159"/>
      <c r="B11" s="648" t="s">
        <v>17</v>
      </c>
      <c r="C11" s="648"/>
      <c r="D11" s="649" t="s">
        <v>167</v>
      </c>
      <c r="E11" s="650"/>
      <c r="F11" s="411"/>
      <c r="G11" s="411"/>
      <c r="H11" s="411"/>
      <c r="I11" s="491"/>
      <c r="J11" s="169">
        <f aca="true" t="shared" si="1" ref="J11:O11">J12+J13+J14+J15</f>
        <v>0</v>
      </c>
      <c r="K11" s="170">
        <f t="shared" si="1"/>
        <v>0</v>
      </c>
      <c r="L11" s="171">
        <f t="shared" si="1"/>
        <v>0</v>
      </c>
      <c r="M11" s="171">
        <f t="shared" si="1"/>
        <v>0</v>
      </c>
      <c r="N11" s="171">
        <f t="shared" si="1"/>
        <v>0</v>
      </c>
      <c r="O11" s="172">
        <f t="shared" si="1"/>
        <v>0</v>
      </c>
      <c r="P11" s="472"/>
    </row>
    <row r="12" spans="1:16" s="164" customFormat="1" ht="12.75">
      <c r="A12" s="159"/>
      <c r="B12" s="642"/>
      <c r="C12" s="642">
        <v>1</v>
      </c>
      <c r="D12" s="411" t="s">
        <v>235</v>
      </c>
      <c r="E12" s="411">
        <v>500</v>
      </c>
      <c r="F12" s="411" t="s">
        <v>57</v>
      </c>
      <c r="G12" s="411" t="s">
        <v>69</v>
      </c>
      <c r="H12" s="411" t="s">
        <v>69</v>
      </c>
      <c r="I12" s="491" t="s">
        <v>57</v>
      </c>
      <c r="J12" s="160"/>
      <c r="K12" s="161">
        <f>E12*$J12/1000000</f>
        <v>0</v>
      </c>
      <c r="L12" s="162"/>
      <c r="M12" s="162"/>
      <c r="N12" s="162"/>
      <c r="O12" s="161"/>
      <c r="P12" s="472"/>
    </row>
    <row r="13" spans="1:16" s="164" customFormat="1" ht="12.75">
      <c r="A13" s="159"/>
      <c r="B13" s="642"/>
      <c r="C13" s="642">
        <v>2</v>
      </c>
      <c r="D13" s="411" t="s">
        <v>236</v>
      </c>
      <c r="E13" s="411">
        <v>50</v>
      </c>
      <c r="F13" s="411" t="s">
        <v>57</v>
      </c>
      <c r="G13" s="411" t="s">
        <v>69</v>
      </c>
      <c r="H13" s="411" t="s">
        <v>69</v>
      </c>
      <c r="I13" s="491">
        <v>15</v>
      </c>
      <c r="J13" s="160"/>
      <c r="K13" s="161">
        <f>E13*$J13/1000000</f>
        <v>0</v>
      </c>
      <c r="L13" s="162"/>
      <c r="M13" s="162"/>
      <c r="N13" s="162"/>
      <c r="O13" s="161">
        <f>I13*$J13/1000000</f>
        <v>0</v>
      </c>
      <c r="P13" s="472"/>
    </row>
    <row r="14" spans="1:16" s="264" customFormat="1" ht="12.75">
      <c r="A14" s="159"/>
      <c r="B14" s="642"/>
      <c r="C14" s="539">
        <v>3</v>
      </c>
      <c r="D14" s="644" t="s">
        <v>237</v>
      </c>
      <c r="E14" s="644">
        <v>50</v>
      </c>
      <c r="F14" s="645" t="s">
        <v>57</v>
      </c>
      <c r="G14" s="645" t="s">
        <v>69</v>
      </c>
      <c r="H14" s="645" t="s">
        <v>69</v>
      </c>
      <c r="I14" s="651">
        <v>70</v>
      </c>
      <c r="J14" s="160"/>
      <c r="K14" s="161">
        <f>E14*$J14/1000000</f>
        <v>0</v>
      </c>
      <c r="L14" s="162"/>
      <c r="M14" s="162"/>
      <c r="N14" s="162"/>
      <c r="O14" s="161">
        <f>I14*$J14/1000000</f>
        <v>0</v>
      </c>
      <c r="P14" s="472"/>
    </row>
    <row r="15" spans="1:16" s="164" customFormat="1" ht="12.75">
      <c r="A15" s="165"/>
      <c r="B15" s="647"/>
      <c r="C15" s="540">
        <v>4</v>
      </c>
      <c r="D15" s="652" t="s">
        <v>238</v>
      </c>
      <c r="E15" s="652">
        <v>50</v>
      </c>
      <c r="F15" s="401" t="s">
        <v>57</v>
      </c>
      <c r="G15" s="401" t="s">
        <v>69</v>
      </c>
      <c r="H15" s="413" t="s">
        <v>69</v>
      </c>
      <c r="I15" s="653">
        <v>50</v>
      </c>
      <c r="J15" s="166"/>
      <c r="K15" s="167">
        <f>E15*$J15/1000000</f>
        <v>0</v>
      </c>
      <c r="L15" s="168"/>
      <c r="M15" s="168"/>
      <c r="N15" s="168"/>
      <c r="O15" s="167">
        <f>I15*$J15/1000000</f>
        <v>0</v>
      </c>
      <c r="P15" s="473"/>
    </row>
    <row r="16" spans="1:16" s="164" customFormat="1" ht="12.75">
      <c r="A16" s="159"/>
      <c r="B16" s="648" t="s">
        <v>18</v>
      </c>
      <c r="C16" s="648"/>
      <c r="D16" s="654" t="s">
        <v>239</v>
      </c>
      <c r="E16" s="411"/>
      <c r="F16" s="411"/>
      <c r="G16" s="411"/>
      <c r="H16" s="411"/>
      <c r="I16" s="491"/>
      <c r="J16" s="169">
        <f aca="true" t="shared" si="2" ref="J16:O16">J17</f>
        <v>0</v>
      </c>
      <c r="K16" s="170">
        <f t="shared" si="2"/>
        <v>0</v>
      </c>
      <c r="L16" s="171">
        <f t="shared" si="2"/>
        <v>0</v>
      </c>
      <c r="M16" s="171">
        <f t="shared" si="2"/>
        <v>0</v>
      </c>
      <c r="N16" s="171">
        <f t="shared" si="2"/>
        <v>0</v>
      </c>
      <c r="O16" s="172">
        <f t="shared" si="2"/>
        <v>0</v>
      </c>
      <c r="P16" s="472"/>
    </row>
    <row r="17" spans="1:16" s="164" customFormat="1" ht="25.5">
      <c r="A17" s="260"/>
      <c r="B17" s="407"/>
      <c r="C17" s="407">
        <v>1</v>
      </c>
      <c r="D17" s="392" t="s">
        <v>173</v>
      </c>
      <c r="E17" s="392">
        <v>8</v>
      </c>
      <c r="F17" s="392" t="s">
        <v>57</v>
      </c>
      <c r="G17" s="392" t="s">
        <v>69</v>
      </c>
      <c r="H17" s="655" t="s">
        <v>69</v>
      </c>
      <c r="I17" s="484" t="s">
        <v>69</v>
      </c>
      <c r="J17" s="261"/>
      <c r="K17" s="262">
        <f>E17*$J17/1000000</f>
        <v>0</v>
      </c>
      <c r="L17" s="263"/>
      <c r="M17" s="263"/>
      <c r="N17" s="263"/>
      <c r="O17" s="262"/>
      <c r="P17" s="474"/>
    </row>
    <row r="18" spans="1:16" s="264" customFormat="1" ht="25.5">
      <c r="A18" s="159"/>
      <c r="B18" s="648" t="s">
        <v>19</v>
      </c>
      <c r="C18" s="648"/>
      <c r="D18" s="656" t="s">
        <v>107</v>
      </c>
      <c r="E18" s="411"/>
      <c r="F18" s="411"/>
      <c r="G18" s="411"/>
      <c r="H18" s="411"/>
      <c r="I18" s="493" t="s">
        <v>216</v>
      </c>
      <c r="J18" s="169">
        <f aca="true" t="shared" si="3" ref="J18:O18">J19+J20+J21+J22+J23+J24</f>
        <v>0</v>
      </c>
      <c r="K18" s="170">
        <f t="shared" si="3"/>
        <v>0</v>
      </c>
      <c r="L18" s="173">
        <f t="shared" si="3"/>
        <v>0</v>
      </c>
      <c r="M18" s="173">
        <f t="shared" si="3"/>
        <v>0</v>
      </c>
      <c r="N18" s="173">
        <f t="shared" si="3"/>
        <v>0</v>
      </c>
      <c r="O18" s="172">
        <f t="shared" si="3"/>
        <v>0</v>
      </c>
      <c r="P18" s="475" t="s">
        <v>210</v>
      </c>
    </row>
    <row r="19" spans="1:25" s="316" customFormat="1" ht="12.75">
      <c r="A19" s="159"/>
      <c r="B19" s="642"/>
      <c r="C19" s="642">
        <v>1</v>
      </c>
      <c r="D19" s="645" t="s">
        <v>71</v>
      </c>
      <c r="E19" s="657">
        <v>1500</v>
      </c>
      <c r="F19" s="411" t="s">
        <v>57</v>
      </c>
      <c r="G19" s="411" t="s">
        <v>57</v>
      </c>
      <c r="H19" s="411" t="s">
        <v>69</v>
      </c>
      <c r="I19" s="494">
        <v>1000</v>
      </c>
      <c r="J19" s="160"/>
      <c r="K19" s="161">
        <f aca="true" t="shared" si="4" ref="K19:K24">E19*$J19/1000000</f>
        <v>0</v>
      </c>
      <c r="L19" s="162"/>
      <c r="M19" s="162"/>
      <c r="N19" s="162"/>
      <c r="O19" s="161">
        <f aca="true" t="shared" si="5" ref="O19:O24">I19*$P19/1000000</f>
        <v>0</v>
      </c>
      <c r="P19" s="464"/>
      <c r="Q19" s="318"/>
      <c r="R19" s="318"/>
      <c r="S19" s="318"/>
      <c r="T19" s="318"/>
      <c r="U19" s="318"/>
      <c r="V19" s="318"/>
      <c r="W19" s="318"/>
      <c r="X19" s="318"/>
      <c r="Y19" s="318"/>
    </row>
    <row r="20" spans="1:16" s="164" customFormat="1" ht="12.75">
      <c r="A20" s="159"/>
      <c r="B20" s="642"/>
      <c r="C20" s="642">
        <v>2</v>
      </c>
      <c r="D20" s="645" t="s">
        <v>72</v>
      </c>
      <c r="E20" s="657">
        <v>100</v>
      </c>
      <c r="F20" s="411" t="s">
        <v>57</v>
      </c>
      <c r="G20" s="411" t="s">
        <v>57</v>
      </c>
      <c r="H20" s="411" t="s">
        <v>69</v>
      </c>
      <c r="I20" s="494">
        <v>10</v>
      </c>
      <c r="J20" s="160"/>
      <c r="K20" s="161">
        <f t="shared" si="4"/>
        <v>0</v>
      </c>
      <c r="L20" s="162"/>
      <c r="M20" s="162"/>
      <c r="N20" s="162"/>
      <c r="O20" s="161">
        <f t="shared" si="5"/>
        <v>0</v>
      </c>
      <c r="P20" s="464"/>
    </row>
    <row r="21" spans="1:16" s="164" customFormat="1" ht="12.75">
      <c r="A21" s="159"/>
      <c r="B21" s="642"/>
      <c r="C21" s="539">
        <v>3</v>
      </c>
      <c r="D21" s="644" t="s">
        <v>240</v>
      </c>
      <c r="E21" s="658">
        <v>450</v>
      </c>
      <c r="F21" s="645" t="s">
        <v>57</v>
      </c>
      <c r="G21" s="645" t="s">
        <v>57</v>
      </c>
      <c r="H21" s="645" t="s">
        <v>69</v>
      </c>
      <c r="I21" s="541">
        <v>30</v>
      </c>
      <c r="J21" s="160"/>
      <c r="K21" s="161">
        <f t="shared" si="4"/>
        <v>0</v>
      </c>
      <c r="L21" s="162"/>
      <c r="M21" s="162"/>
      <c r="N21" s="162"/>
      <c r="O21" s="161">
        <f t="shared" si="5"/>
        <v>0</v>
      </c>
      <c r="P21" s="464"/>
    </row>
    <row r="22" spans="1:16" s="164" customFormat="1" ht="12.75">
      <c r="A22" s="159"/>
      <c r="B22" s="642"/>
      <c r="C22" s="539">
        <v>4</v>
      </c>
      <c r="D22" s="644" t="s">
        <v>241</v>
      </c>
      <c r="E22" s="658">
        <v>100</v>
      </c>
      <c r="F22" s="645" t="s">
        <v>57</v>
      </c>
      <c r="G22" s="645" t="s">
        <v>57</v>
      </c>
      <c r="H22" s="645" t="s">
        <v>69</v>
      </c>
      <c r="I22" s="542">
        <v>0.1</v>
      </c>
      <c r="J22" s="160"/>
      <c r="K22" s="161">
        <f t="shared" si="4"/>
        <v>0</v>
      </c>
      <c r="L22" s="162"/>
      <c r="M22" s="162"/>
      <c r="N22" s="162"/>
      <c r="O22" s="161">
        <f t="shared" si="5"/>
        <v>0</v>
      </c>
      <c r="P22" s="464"/>
    </row>
    <row r="23" spans="1:16" ht="12.75">
      <c r="A23" s="159"/>
      <c r="B23" s="642"/>
      <c r="C23" s="539">
        <v>5</v>
      </c>
      <c r="D23" s="644" t="s">
        <v>242</v>
      </c>
      <c r="E23" s="658">
        <v>20</v>
      </c>
      <c r="F23" s="645" t="s">
        <v>57</v>
      </c>
      <c r="G23" s="645" t="s">
        <v>57</v>
      </c>
      <c r="H23" s="645" t="s">
        <v>69</v>
      </c>
      <c r="I23" s="542">
        <v>0.1</v>
      </c>
      <c r="J23" s="160"/>
      <c r="K23" s="161">
        <f t="shared" si="4"/>
        <v>0</v>
      </c>
      <c r="L23" s="162"/>
      <c r="M23" s="162"/>
      <c r="N23" s="162"/>
      <c r="O23" s="161">
        <f t="shared" si="5"/>
        <v>0</v>
      </c>
      <c r="P23" s="464"/>
    </row>
    <row r="24" spans="1:16" ht="12.75">
      <c r="A24" s="165"/>
      <c r="B24" s="647"/>
      <c r="C24" s="540">
        <v>6</v>
      </c>
      <c r="D24" s="652" t="s">
        <v>243</v>
      </c>
      <c r="E24" s="652">
        <v>100</v>
      </c>
      <c r="F24" s="412" t="s">
        <v>57</v>
      </c>
      <c r="G24" s="412" t="s">
        <v>57</v>
      </c>
      <c r="H24" s="412" t="s">
        <v>69</v>
      </c>
      <c r="I24" s="543">
        <v>0.1</v>
      </c>
      <c r="J24" s="166"/>
      <c r="K24" s="167">
        <f t="shared" si="4"/>
        <v>0</v>
      </c>
      <c r="L24" s="168"/>
      <c r="M24" s="168"/>
      <c r="N24" s="168"/>
      <c r="O24" s="167">
        <f t="shared" si="5"/>
        <v>0</v>
      </c>
      <c r="P24" s="465"/>
    </row>
    <row r="25" spans="1:16" ht="25.5">
      <c r="A25" s="265"/>
      <c r="B25" s="659" t="s">
        <v>21</v>
      </c>
      <c r="C25" s="659"/>
      <c r="D25" s="660" t="s">
        <v>108</v>
      </c>
      <c r="E25" s="661"/>
      <c r="F25" s="388"/>
      <c r="G25" s="388"/>
      <c r="H25" s="388"/>
      <c r="I25" s="493" t="s">
        <v>216</v>
      </c>
      <c r="J25" s="266">
        <f aca="true" t="shared" si="6" ref="J25:O25">J26+J27+J28+J29+J30+J31</f>
        <v>0</v>
      </c>
      <c r="K25" s="267">
        <f t="shared" si="6"/>
        <v>0</v>
      </c>
      <c r="L25" s="329">
        <f t="shared" si="6"/>
        <v>0</v>
      </c>
      <c r="M25" s="329">
        <f t="shared" si="6"/>
        <v>0</v>
      </c>
      <c r="N25" s="329">
        <f t="shared" si="6"/>
        <v>0</v>
      </c>
      <c r="O25" s="268">
        <f t="shared" si="6"/>
        <v>0</v>
      </c>
      <c r="P25" s="475" t="s">
        <v>210</v>
      </c>
    </row>
    <row r="26" spans="1:16" ht="25.5">
      <c r="A26" s="315"/>
      <c r="B26" s="662"/>
      <c r="C26" s="544">
        <v>1</v>
      </c>
      <c r="D26" s="663" t="s">
        <v>262</v>
      </c>
      <c r="E26" s="545">
        <v>1700</v>
      </c>
      <c r="F26" s="414" t="s">
        <v>57</v>
      </c>
      <c r="G26" s="414" t="s">
        <v>69</v>
      </c>
      <c r="H26" s="414" t="s">
        <v>69</v>
      </c>
      <c r="I26" s="546">
        <v>5000</v>
      </c>
      <c r="J26" s="273"/>
      <c r="K26" s="161">
        <f aca="true" t="shared" si="7" ref="K26:K31">E26*$J26/1000000</f>
        <v>0</v>
      </c>
      <c r="L26" s="317"/>
      <c r="M26" s="317"/>
      <c r="N26" s="317"/>
      <c r="O26" s="161">
        <f>I26*$P26/1000000</f>
        <v>0</v>
      </c>
      <c r="P26" s="466"/>
    </row>
    <row r="27" spans="1:16" ht="12.75">
      <c r="A27" s="315"/>
      <c r="B27" s="662"/>
      <c r="C27" s="544">
        <v>2</v>
      </c>
      <c r="D27" s="663" t="s">
        <v>263</v>
      </c>
      <c r="E27" s="664">
        <v>200</v>
      </c>
      <c r="F27" s="414" t="s">
        <v>57</v>
      </c>
      <c r="G27" s="414" t="s">
        <v>69</v>
      </c>
      <c r="H27" s="414" t="s">
        <v>69</v>
      </c>
      <c r="I27" s="665" t="s">
        <v>69</v>
      </c>
      <c r="J27" s="273"/>
      <c r="K27" s="161">
        <f t="shared" si="7"/>
        <v>0</v>
      </c>
      <c r="L27" s="317"/>
      <c r="M27" s="317"/>
      <c r="N27" s="317"/>
      <c r="O27" s="317"/>
      <c r="P27" s="466"/>
    </row>
    <row r="28" spans="1:16" ht="12.75">
      <c r="A28" s="159"/>
      <c r="B28" s="642"/>
      <c r="C28" s="642">
        <v>3</v>
      </c>
      <c r="D28" s="411" t="s">
        <v>73</v>
      </c>
      <c r="E28" s="411">
        <v>100</v>
      </c>
      <c r="F28" s="411" t="s">
        <v>57</v>
      </c>
      <c r="G28" s="411" t="s">
        <v>69</v>
      </c>
      <c r="H28" s="411" t="s">
        <v>69</v>
      </c>
      <c r="I28" s="541">
        <v>5</v>
      </c>
      <c r="J28" s="174"/>
      <c r="K28" s="161">
        <f t="shared" si="7"/>
        <v>0</v>
      </c>
      <c r="L28" s="162"/>
      <c r="M28" s="162"/>
      <c r="N28" s="162"/>
      <c r="O28" s="161">
        <f>I28*$P28/1000000</f>
        <v>0</v>
      </c>
      <c r="P28" s="428"/>
    </row>
    <row r="29" spans="1:16" ht="12.75">
      <c r="A29" s="159"/>
      <c r="B29" s="642"/>
      <c r="C29" s="539">
        <v>4</v>
      </c>
      <c r="D29" s="644" t="s">
        <v>244</v>
      </c>
      <c r="E29" s="644">
        <v>100</v>
      </c>
      <c r="F29" s="645" t="s">
        <v>57</v>
      </c>
      <c r="G29" s="645" t="s">
        <v>69</v>
      </c>
      <c r="H29" s="645" t="s">
        <v>69</v>
      </c>
      <c r="I29" s="666" t="s">
        <v>69</v>
      </c>
      <c r="J29" s="174"/>
      <c r="K29" s="161">
        <f t="shared" si="7"/>
        <v>0</v>
      </c>
      <c r="L29" s="162"/>
      <c r="M29" s="162"/>
      <c r="N29" s="162"/>
      <c r="O29" s="161"/>
      <c r="P29" s="428"/>
    </row>
    <row r="30" spans="1:16" ht="12.75">
      <c r="A30" s="159"/>
      <c r="B30" s="642"/>
      <c r="C30" s="642">
        <v>5</v>
      </c>
      <c r="D30" s="411" t="s">
        <v>74</v>
      </c>
      <c r="E30" s="411">
        <v>10</v>
      </c>
      <c r="F30" s="411" t="s">
        <v>57</v>
      </c>
      <c r="G30" s="411" t="s">
        <v>69</v>
      </c>
      <c r="H30" s="411" t="s">
        <v>69</v>
      </c>
      <c r="I30" s="494" t="s">
        <v>69</v>
      </c>
      <c r="J30" s="160"/>
      <c r="K30" s="161">
        <f t="shared" si="7"/>
        <v>0</v>
      </c>
      <c r="L30" s="162"/>
      <c r="M30" s="162"/>
      <c r="N30" s="162"/>
      <c r="O30" s="161"/>
      <c r="P30" s="428"/>
    </row>
    <row r="31" spans="1:16" ht="12.75">
      <c r="A31" s="165"/>
      <c r="B31" s="647"/>
      <c r="C31" s="647">
        <v>6</v>
      </c>
      <c r="D31" s="412" t="s">
        <v>245</v>
      </c>
      <c r="E31" s="401">
        <v>1.5</v>
      </c>
      <c r="F31" s="401" t="s">
        <v>57</v>
      </c>
      <c r="G31" s="401" t="s">
        <v>69</v>
      </c>
      <c r="H31" s="401" t="s">
        <v>69</v>
      </c>
      <c r="I31" s="667" t="s">
        <v>69</v>
      </c>
      <c r="J31" s="166"/>
      <c r="K31" s="167">
        <f t="shared" si="7"/>
        <v>0</v>
      </c>
      <c r="L31" s="168"/>
      <c r="M31" s="168"/>
      <c r="N31" s="168"/>
      <c r="O31" s="167"/>
      <c r="P31" s="429"/>
    </row>
    <row r="32" spans="1:16" ht="13.5" thickBot="1">
      <c r="A32" s="103">
        <v>3</v>
      </c>
      <c r="B32" s="105"/>
      <c r="C32" s="105"/>
      <c r="D32" s="105" t="s">
        <v>166</v>
      </c>
      <c r="E32" s="105"/>
      <c r="F32" s="105"/>
      <c r="G32" s="105"/>
      <c r="H32" s="105"/>
      <c r="I32" s="109"/>
      <c r="J32" s="139"/>
      <c r="K32" s="119">
        <f>K4+K11+K16+K18+K25</f>
        <v>0</v>
      </c>
      <c r="L32" s="106">
        <f>L4+L11+L16+L18+L25</f>
        <v>0</v>
      </c>
      <c r="M32" s="106">
        <f>M4+M11+M16+M18+M25</f>
        <v>0</v>
      </c>
      <c r="N32" s="106">
        <f>N4+N11+N16+N18+N25</f>
        <v>0</v>
      </c>
      <c r="O32" s="156">
        <f>O4+O11+O16+O18+O25</f>
        <v>0</v>
      </c>
      <c r="P32" s="470"/>
    </row>
    <row r="35" ht="12.75">
      <c r="D35" s="292"/>
    </row>
  </sheetData>
  <sheetProtection/>
  <mergeCells count="2">
    <mergeCell ref="E1:I1"/>
    <mergeCell ref="K1:O1"/>
  </mergeCells>
  <printOptions/>
  <pageMargins left="0.75" right="0.75" top="1" bottom="1" header="0.4921259845" footer="0.4921259845"/>
  <pageSetup horizontalDpi="600" verticalDpi="600" orientation="landscape" paperSize="9" scale="75" r:id="rId1"/>
  <headerFooter alignWithMargins="0">
    <oddHeader>&amp;LPCDD/PCDF Inventory&amp;CReference Year: _____________&amp;RCountry: ___________________</oddHeader>
    <oddFooter>&amp;L&amp;A&amp;C&amp;D&amp;RPage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K5" sqref="K5"/>
    </sheetView>
  </sheetViews>
  <sheetFormatPr defaultColWidth="9.33203125" defaultRowHeight="12.75"/>
  <cols>
    <col min="1" max="1" width="6.66015625" style="0" bestFit="1" customWidth="1"/>
    <col min="2" max="2" width="7" style="1" customWidth="1"/>
    <col min="3" max="3" width="6.83203125" style="1" customWidth="1"/>
    <col min="4" max="4" width="49" style="0" customWidth="1"/>
    <col min="5" max="5" width="7" style="0" customWidth="1"/>
    <col min="6" max="6" width="6.66015625" style="0" bestFit="1" customWidth="1"/>
    <col min="7" max="7" width="6" style="0" customWidth="1"/>
    <col min="8" max="8" width="9.83203125" style="0" customWidth="1"/>
    <col min="9" max="9" width="9" style="0" bestFit="1" customWidth="1"/>
    <col min="10" max="10" width="14.66015625" style="0" bestFit="1" customWidth="1"/>
    <col min="11" max="11" width="11.33203125" style="0" customWidth="1"/>
    <col min="12" max="12" width="10.33203125" style="0" customWidth="1"/>
    <col min="13" max="13" width="10.16015625" style="0" customWidth="1"/>
    <col min="14" max="14" width="10.5" style="0" customWidth="1"/>
    <col min="15" max="15" width="12.16015625" style="0" customWidth="1"/>
  </cols>
  <sheetData>
    <row r="1" spans="1:15" ht="12.75">
      <c r="A1" s="2"/>
      <c r="B1" s="10"/>
      <c r="C1" s="10"/>
      <c r="D1" s="536" t="s">
        <v>222</v>
      </c>
      <c r="E1" s="851" t="s">
        <v>46</v>
      </c>
      <c r="F1" s="852"/>
      <c r="G1" s="852"/>
      <c r="H1" s="852"/>
      <c r="I1" s="853"/>
      <c r="J1" s="72" t="s">
        <v>90</v>
      </c>
      <c r="K1" s="854" t="s">
        <v>92</v>
      </c>
      <c r="L1" s="855"/>
      <c r="M1" s="855"/>
      <c r="N1" s="855"/>
      <c r="O1" s="856"/>
    </row>
    <row r="2" spans="1:15" ht="13.5" thickBot="1">
      <c r="A2" s="537" t="s">
        <v>220</v>
      </c>
      <c r="B2" s="538" t="s">
        <v>146</v>
      </c>
      <c r="C2" s="6" t="s">
        <v>133</v>
      </c>
      <c r="D2" s="319"/>
      <c r="E2" s="8" t="s">
        <v>15</v>
      </c>
      <c r="F2" s="8" t="s">
        <v>0</v>
      </c>
      <c r="G2" s="8" t="s">
        <v>79</v>
      </c>
      <c r="H2" s="8" t="s">
        <v>152</v>
      </c>
      <c r="I2" s="476" t="s">
        <v>1</v>
      </c>
      <c r="J2" s="73" t="s">
        <v>91</v>
      </c>
      <c r="K2" s="66" t="s">
        <v>93</v>
      </c>
      <c r="L2" s="66" t="s">
        <v>93</v>
      </c>
      <c r="M2" s="66" t="s">
        <v>93</v>
      </c>
      <c r="N2" s="66" t="s">
        <v>93</v>
      </c>
      <c r="O2" s="66" t="s">
        <v>93</v>
      </c>
    </row>
    <row r="3" spans="1:15" s="15" customFormat="1" ht="13.5" thickBot="1">
      <c r="A3" s="29">
        <v>4</v>
      </c>
      <c r="B3" s="30"/>
      <c r="C3" s="30"/>
      <c r="D3" s="31" t="s">
        <v>6</v>
      </c>
      <c r="E3" s="31"/>
      <c r="F3" s="31"/>
      <c r="G3" s="31"/>
      <c r="H3" s="31"/>
      <c r="I3" s="32"/>
      <c r="J3" s="110"/>
      <c r="K3" s="67" t="s">
        <v>15</v>
      </c>
      <c r="L3" s="67" t="s">
        <v>0</v>
      </c>
      <c r="M3" s="67" t="s">
        <v>79</v>
      </c>
      <c r="N3" s="67" t="s">
        <v>152</v>
      </c>
      <c r="O3" s="89" t="s">
        <v>1</v>
      </c>
    </row>
    <row r="4" spans="1:15" ht="12.75">
      <c r="A4" s="3"/>
      <c r="B4" s="13" t="s">
        <v>16</v>
      </c>
      <c r="C4" s="13"/>
      <c r="D4" s="35" t="s">
        <v>29</v>
      </c>
      <c r="E4" s="5"/>
      <c r="F4" s="5"/>
      <c r="G4" s="5"/>
      <c r="H4" s="5"/>
      <c r="I4" s="7"/>
      <c r="J4" s="132">
        <f aca="true" t="shared" si="0" ref="J4:O4">J5+J6+J7+J8</f>
        <v>0</v>
      </c>
      <c r="K4" s="117">
        <f t="shared" si="0"/>
        <v>0</v>
      </c>
      <c r="L4" s="68">
        <f t="shared" si="0"/>
        <v>0</v>
      </c>
      <c r="M4" s="68">
        <f t="shared" si="0"/>
        <v>0</v>
      </c>
      <c r="N4" s="68">
        <f t="shared" si="0"/>
        <v>0</v>
      </c>
      <c r="O4" s="326">
        <f t="shared" si="0"/>
        <v>0</v>
      </c>
    </row>
    <row r="5" spans="1:15" s="313" customFormat="1" ht="12.75">
      <c r="A5" s="311"/>
      <c r="B5" s="16"/>
      <c r="C5" s="415">
        <v>1</v>
      </c>
      <c r="D5" s="416" t="s">
        <v>169</v>
      </c>
      <c r="E5" s="408">
        <v>5</v>
      </c>
      <c r="F5" s="408" t="s">
        <v>57</v>
      </c>
      <c r="G5" s="408" t="s">
        <v>69</v>
      </c>
      <c r="H5" s="408" t="s">
        <v>57</v>
      </c>
      <c r="I5" s="408" t="s">
        <v>57</v>
      </c>
      <c r="J5" s="138"/>
      <c r="K5" s="115">
        <f>E5*$J5/1000000</f>
        <v>0</v>
      </c>
      <c r="L5" s="312"/>
      <c r="M5" s="312"/>
      <c r="N5" s="312"/>
      <c r="O5" s="115"/>
    </row>
    <row r="6" spans="1:15" ht="12.75">
      <c r="A6" s="3"/>
      <c r="B6" s="11"/>
      <c r="C6" s="11">
        <v>2</v>
      </c>
      <c r="D6" s="19" t="s">
        <v>170</v>
      </c>
      <c r="E6" s="5">
        <v>5</v>
      </c>
      <c r="F6" s="9" t="s">
        <v>57</v>
      </c>
      <c r="G6" s="7" t="s">
        <v>69</v>
      </c>
      <c r="H6" s="9" t="s">
        <v>57</v>
      </c>
      <c r="I6" s="9" t="s">
        <v>57</v>
      </c>
      <c r="J6" s="136"/>
      <c r="K6" s="115">
        <f>E6*$J6/1000000</f>
        <v>0</v>
      </c>
      <c r="L6" s="69"/>
      <c r="M6" s="69"/>
      <c r="N6" s="69"/>
      <c r="O6" s="115"/>
    </row>
    <row r="7" spans="1:15" ht="12.75">
      <c r="A7" s="3"/>
      <c r="B7" s="11"/>
      <c r="C7" s="11">
        <v>3</v>
      </c>
      <c r="D7" s="19" t="s">
        <v>171</v>
      </c>
      <c r="E7" s="5">
        <v>0.6</v>
      </c>
      <c r="F7" s="9" t="s">
        <v>57</v>
      </c>
      <c r="G7" s="7" t="s">
        <v>69</v>
      </c>
      <c r="H7" s="9" t="s">
        <v>57</v>
      </c>
      <c r="I7" s="9" t="s">
        <v>57</v>
      </c>
      <c r="J7" s="136"/>
      <c r="K7" s="115">
        <f>E7*$J7/1000000</f>
        <v>0</v>
      </c>
      <c r="L7" s="69"/>
      <c r="M7" s="69"/>
      <c r="N7" s="69"/>
      <c r="O7" s="115"/>
    </row>
    <row r="8" spans="1:15" s="208" customFormat="1" ht="28.5" customHeight="1">
      <c r="A8" s="244"/>
      <c r="B8" s="245"/>
      <c r="C8" s="245">
        <v>4</v>
      </c>
      <c r="D8" s="209" t="s">
        <v>172</v>
      </c>
      <c r="E8" s="210">
        <v>0.05</v>
      </c>
      <c r="F8" s="246" t="s">
        <v>57</v>
      </c>
      <c r="G8" s="211" t="s">
        <v>69</v>
      </c>
      <c r="H8" s="246" t="s">
        <v>57</v>
      </c>
      <c r="I8" s="246" t="s">
        <v>57</v>
      </c>
      <c r="J8" s="212"/>
      <c r="K8" s="213">
        <f>E8*$J8/1000000</f>
        <v>0</v>
      </c>
      <c r="L8" s="214"/>
      <c r="M8" s="214"/>
      <c r="N8" s="214"/>
      <c r="O8" s="213"/>
    </row>
    <row r="9" spans="1:15" ht="12.75">
      <c r="A9" s="3"/>
      <c r="B9" s="13" t="s">
        <v>17</v>
      </c>
      <c r="C9" s="13"/>
      <c r="D9" s="35" t="s">
        <v>30</v>
      </c>
      <c r="E9" s="5"/>
      <c r="F9" s="9"/>
      <c r="G9" s="9"/>
      <c r="H9" s="9"/>
      <c r="I9" s="7"/>
      <c r="J9" s="132">
        <f aca="true" t="shared" si="1" ref="J9:O9">J10+J11</f>
        <v>0</v>
      </c>
      <c r="K9" s="117">
        <f t="shared" si="1"/>
        <v>0</v>
      </c>
      <c r="L9" s="68">
        <f t="shared" si="1"/>
        <v>0</v>
      </c>
      <c r="M9" s="68">
        <f t="shared" si="1"/>
        <v>0</v>
      </c>
      <c r="N9" s="68">
        <f t="shared" si="1"/>
        <v>0</v>
      </c>
      <c r="O9" s="68">
        <f t="shared" si="1"/>
        <v>0</v>
      </c>
    </row>
    <row r="10" spans="1:15" ht="12" customHeight="1">
      <c r="A10" s="3"/>
      <c r="B10" s="11"/>
      <c r="C10" s="11">
        <v>1</v>
      </c>
      <c r="D10" s="19" t="s">
        <v>188</v>
      </c>
      <c r="E10" s="5">
        <v>10</v>
      </c>
      <c r="F10" s="9" t="s">
        <v>57</v>
      </c>
      <c r="G10" s="26" t="s">
        <v>69</v>
      </c>
      <c r="H10" s="9" t="s">
        <v>57</v>
      </c>
      <c r="I10" s="7" t="s">
        <v>57</v>
      </c>
      <c r="J10" s="138"/>
      <c r="K10" s="115">
        <f>E10*$J10/1000000</f>
        <v>0</v>
      </c>
      <c r="L10" s="69"/>
      <c r="M10" s="69"/>
      <c r="N10" s="69"/>
      <c r="O10" s="69"/>
    </row>
    <row r="11" spans="1:15" ht="12.75">
      <c r="A11" s="27"/>
      <c r="B11" s="21"/>
      <c r="C11" s="21">
        <v>2</v>
      </c>
      <c r="D11" s="22" t="s">
        <v>75</v>
      </c>
      <c r="E11" s="23">
        <v>0.07</v>
      </c>
      <c r="F11" s="28" t="s">
        <v>57</v>
      </c>
      <c r="G11" s="42" t="s">
        <v>69</v>
      </c>
      <c r="H11" s="28" t="s">
        <v>57</v>
      </c>
      <c r="I11" s="24" t="s">
        <v>57</v>
      </c>
      <c r="J11" s="137"/>
      <c r="K11" s="116">
        <f>E11*$J11/1000000</f>
        <v>0</v>
      </c>
      <c r="L11" s="70"/>
      <c r="M11" s="70"/>
      <c r="N11" s="70"/>
      <c r="O11" s="70"/>
    </row>
    <row r="12" spans="1:15" ht="12.75">
      <c r="A12" s="3"/>
      <c r="B12" s="13" t="s">
        <v>18</v>
      </c>
      <c r="C12" s="13"/>
      <c r="D12" s="35" t="s">
        <v>31</v>
      </c>
      <c r="E12" s="5"/>
      <c r="F12" s="9"/>
      <c r="G12" s="9"/>
      <c r="H12" s="9"/>
      <c r="I12" s="7"/>
      <c r="J12" s="132">
        <f aca="true" t="shared" si="2" ref="J12:O12">J13+J14</f>
        <v>0</v>
      </c>
      <c r="K12" s="117">
        <f t="shared" si="2"/>
        <v>0</v>
      </c>
      <c r="L12" s="68">
        <f t="shared" si="2"/>
        <v>0</v>
      </c>
      <c r="M12" s="68">
        <f t="shared" si="2"/>
        <v>0</v>
      </c>
      <c r="N12" s="117">
        <f t="shared" si="2"/>
        <v>0</v>
      </c>
      <c r="O12" s="117">
        <f t="shared" si="2"/>
        <v>0</v>
      </c>
    </row>
    <row r="13" spans="1:15" ht="13.5" customHeight="1">
      <c r="A13" s="3"/>
      <c r="B13" s="11"/>
      <c r="C13" s="11">
        <v>1</v>
      </c>
      <c r="D13" s="547" t="s">
        <v>246</v>
      </c>
      <c r="E13" s="5">
        <v>0.2</v>
      </c>
      <c r="F13" s="9" t="s">
        <v>69</v>
      </c>
      <c r="G13" s="26" t="s">
        <v>69</v>
      </c>
      <c r="H13" s="548">
        <v>0.06</v>
      </c>
      <c r="I13" s="549">
        <v>0.02</v>
      </c>
      <c r="J13" s="138"/>
      <c r="K13" s="115">
        <f>E13*$J13/1000000</f>
        <v>0</v>
      </c>
      <c r="L13" s="69"/>
      <c r="M13" s="69"/>
      <c r="N13" s="115">
        <f>H13*$J13/1000000</f>
        <v>0</v>
      </c>
      <c r="O13" s="115">
        <f>I13*$J13/1000000</f>
        <v>0</v>
      </c>
    </row>
    <row r="14" spans="1:15" ht="51">
      <c r="A14" s="27"/>
      <c r="B14" s="21"/>
      <c r="C14" s="21">
        <v>2</v>
      </c>
      <c r="D14" s="550" t="s">
        <v>247</v>
      </c>
      <c r="E14" s="127">
        <v>0.02</v>
      </c>
      <c r="F14" s="28" t="s">
        <v>69</v>
      </c>
      <c r="G14" s="42" t="s">
        <v>69</v>
      </c>
      <c r="H14" s="551">
        <v>0.006</v>
      </c>
      <c r="I14" s="552">
        <v>0.002</v>
      </c>
      <c r="J14" s="137"/>
      <c r="K14" s="116">
        <f>E14*$J14/1000000</f>
        <v>0</v>
      </c>
      <c r="L14" s="70"/>
      <c r="M14" s="70"/>
      <c r="N14" s="116">
        <f>H14*$J14/1000000</f>
        <v>0</v>
      </c>
      <c r="O14" s="116">
        <f>I14*$J14/1000000</f>
        <v>0</v>
      </c>
    </row>
    <row r="15" spans="1:15" ht="12.75">
      <c r="A15" s="3"/>
      <c r="B15" s="13" t="s">
        <v>19</v>
      </c>
      <c r="C15" s="13"/>
      <c r="D15" s="35" t="s">
        <v>32</v>
      </c>
      <c r="E15" s="5"/>
      <c r="F15" s="9"/>
      <c r="G15" s="9"/>
      <c r="H15" s="9"/>
      <c r="I15" s="7"/>
      <c r="J15" s="132">
        <f aca="true" t="shared" si="3" ref="J15:O15">J16+J17</f>
        <v>0</v>
      </c>
      <c r="K15" s="117">
        <f t="shared" si="3"/>
        <v>0</v>
      </c>
      <c r="L15" s="68">
        <f t="shared" si="3"/>
        <v>0</v>
      </c>
      <c r="M15" s="68">
        <f t="shared" si="3"/>
        <v>0</v>
      </c>
      <c r="N15" s="68">
        <f t="shared" si="3"/>
        <v>0</v>
      </c>
      <c r="O15" s="68">
        <f t="shared" si="3"/>
        <v>0</v>
      </c>
    </row>
    <row r="16" spans="1:15" ht="14.25" customHeight="1">
      <c r="A16" s="3"/>
      <c r="B16" s="11"/>
      <c r="C16" s="11">
        <v>1</v>
      </c>
      <c r="D16" s="19" t="s">
        <v>188</v>
      </c>
      <c r="E16" s="5">
        <v>0.2</v>
      </c>
      <c r="F16" s="9" t="s">
        <v>69</v>
      </c>
      <c r="G16" s="26" t="s">
        <v>69</v>
      </c>
      <c r="H16" s="9" t="s">
        <v>57</v>
      </c>
      <c r="I16" s="7" t="s">
        <v>57</v>
      </c>
      <c r="J16" s="136"/>
      <c r="K16" s="115">
        <f>E16*$J16/1000000</f>
        <v>0</v>
      </c>
      <c r="L16" s="69"/>
      <c r="M16" s="69"/>
      <c r="N16" s="69"/>
      <c r="O16" s="69"/>
    </row>
    <row r="17" spans="1:15" ht="12.75">
      <c r="A17" s="27"/>
      <c r="B17" s="21"/>
      <c r="C17" s="21">
        <v>2</v>
      </c>
      <c r="D17" s="22" t="s">
        <v>75</v>
      </c>
      <c r="E17" s="128">
        <v>0.015</v>
      </c>
      <c r="F17" s="28" t="s">
        <v>69</v>
      </c>
      <c r="G17" s="42" t="s">
        <v>69</v>
      </c>
      <c r="H17" s="28" t="s">
        <v>57</v>
      </c>
      <c r="I17" s="24" t="s">
        <v>57</v>
      </c>
      <c r="J17" s="137"/>
      <c r="K17" s="116">
        <f>E17*$J17/1000000</f>
        <v>0</v>
      </c>
      <c r="L17" s="70"/>
      <c r="M17" s="70"/>
      <c r="N17" s="70"/>
      <c r="O17" s="70"/>
    </row>
    <row r="18" spans="1:15" ht="12.75">
      <c r="A18" s="3"/>
      <c r="B18" s="13" t="s">
        <v>21</v>
      </c>
      <c r="C18" s="13"/>
      <c r="D18" s="35" t="s">
        <v>7</v>
      </c>
      <c r="E18" s="5"/>
      <c r="F18" s="9"/>
      <c r="G18" s="9"/>
      <c r="H18" s="9"/>
      <c r="I18" s="7"/>
      <c r="J18" s="132">
        <f aca="true" t="shared" si="4" ref="J18:O18">J19+J20</f>
        <v>0</v>
      </c>
      <c r="K18" s="117">
        <f t="shared" si="4"/>
        <v>0</v>
      </c>
      <c r="L18" s="68">
        <f t="shared" si="4"/>
        <v>0</v>
      </c>
      <c r="M18" s="68">
        <f t="shared" si="4"/>
        <v>0</v>
      </c>
      <c r="N18" s="68">
        <f t="shared" si="4"/>
        <v>0</v>
      </c>
      <c r="O18" s="68">
        <f t="shared" si="4"/>
        <v>0</v>
      </c>
    </row>
    <row r="19" spans="1:15" ht="14.25" customHeight="1">
      <c r="A19" s="3"/>
      <c r="B19" s="11"/>
      <c r="C19" s="11">
        <v>1</v>
      </c>
      <c r="D19" s="19" t="s">
        <v>188</v>
      </c>
      <c r="E19" s="5">
        <v>0.2</v>
      </c>
      <c r="F19" s="9" t="s">
        <v>69</v>
      </c>
      <c r="G19" s="26" t="s">
        <v>69</v>
      </c>
      <c r="H19" s="9" t="s">
        <v>57</v>
      </c>
      <c r="I19" s="7" t="s">
        <v>57</v>
      </c>
      <c r="J19" s="138"/>
      <c r="K19" s="115">
        <f>E19*$J19/1000000</f>
        <v>0</v>
      </c>
      <c r="L19" s="69"/>
      <c r="M19" s="69"/>
      <c r="N19" s="69"/>
      <c r="O19" s="69"/>
    </row>
    <row r="20" spans="1:15" ht="12.75">
      <c r="A20" s="27"/>
      <c r="B20" s="21"/>
      <c r="C20" s="21">
        <v>2</v>
      </c>
      <c r="D20" s="22" t="s">
        <v>75</v>
      </c>
      <c r="E20" s="23">
        <v>0.02</v>
      </c>
      <c r="F20" s="28" t="s">
        <v>69</v>
      </c>
      <c r="G20" s="42" t="s">
        <v>69</v>
      </c>
      <c r="H20" s="28" t="s">
        <v>57</v>
      </c>
      <c r="I20" s="24" t="s">
        <v>57</v>
      </c>
      <c r="J20" s="137"/>
      <c r="K20" s="116">
        <f>E20*$J20/1000000</f>
        <v>0</v>
      </c>
      <c r="L20" s="70"/>
      <c r="M20" s="70"/>
      <c r="N20" s="70"/>
      <c r="O20" s="70"/>
    </row>
    <row r="21" spans="1:15" ht="12.75">
      <c r="A21" s="3"/>
      <c r="B21" s="13" t="s">
        <v>22</v>
      </c>
      <c r="C21" s="13"/>
      <c r="D21" s="35" t="s">
        <v>8</v>
      </c>
      <c r="E21" s="5"/>
      <c r="F21" s="9"/>
      <c r="G21" s="9"/>
      <c r="H21" s="9"/>
      <c r="I21" s="7"/>
      <c r="J21" s="132">
        <f aca="true" t="shared" si="5" ref="J21:O21">J22+J23</f>
        <v>0</v>
      </c>
      <c r="K21" s="117">
        <f t="shared" si="5"/>
        <v>0</v>
      </c>
      <c r="L21" s="68">
        <f t="shared" si="5"/>
        <v>0</v>
      </c>
      <c r="M21" s="68">
        <f t="shared" si="5"/>
        <v>0</v>
      </c>
      <c r="N21" s="68">
        <f t="shared" si="5"/>
        <v>0</v>
      </c>
      <c r="O21" s="117">
        <f t="shared" si="5"/>
        <v>0</v>
      </c>
    </row>
    <row r="22" spans="1:15" ht="12.75">
      <c r="A22" s="3"/>
      <c r="B22" s="11"/>
      <c r="C22" s="11">
        <v>1</v>
      </c>
      <c r="D22" s="19" t="s">
        <v>76</v>
      </c>
      <c r="E22" s="5">
        <v>0.07</v>
      </c>
      <c r="F22" s="9" t="s">
        <v>69</v>
      </c>
      <c r="G22" s="26" t="s">
        <v>69</v>
      </c>
      <c r="H22" s="9" t="s">
        <v>57</v>
      </c>
      <c r="I22" s="7" t="s">
        <v>57</v>
      </c>
      <c r="J22" s="136"/>
      <c r="K22" s="115">
        <f>E22*$J22/1000000</f>
        <v>0</v>
      </c>
      <c r="L22" s="69"/>
      <c r="M22" s="69"/>
      <c r="N22" s="69"/>
      <c r="O22" s="69"/>
    </row>
    <row r="23" spans="1:15" ht="12.75">
      <c r="A23" s="27"/>
      <c r="B23" s="21"/>
      <c r="C23" s="21">
        <v>2</v>
      </c>
      <c r="D23" s="22" t="s">
        <v>77</v>
      </c>
      <c r="E23" s="23">
        <v>0.007</v>
      </c>
      <c r="F23" s="28" t="s">
        <v>69</v>
      </c>
      <c r="G23" s="42" t="s">
        <v>69</v>
      </c>
      <c r="H23" s="28" t="s">
        <v>57</v>
      </c>
      <c r="I23" s="24">
        <v>0.06</v>
      </c>
      <c r="J23" s="137"/>
      <c r="K23" s="116">
        <f>E23*$J23/1000000</f>
        <v>0</v>
      </c>
      <c r="L23" s="70"/>
      <c r="M23" s="70"/>
      <c r="N23" s="70"/>
      <c r="O23" s="116">
        <f>I23*$J23/1000000</f>
        <v>0</v>
      </c>
    </row>
    <row r="24" spans="1:15" ht="12.75">
      <c r="A24" s="418"/>
      <c r="B24" s="397" t="s">
        <v>24</v>
      </c>
      <c r="C24" s="397"/>
      <c r="D24" s="419" t="s">
        <v>189</v>
      </c>
      <c r="E24" s="396"/>
      <c r="F24" s="395"/>
      <c r="G24" s="395"/>
      <c r="H24" s="395"/>
      <c r="I24" s="420"/>
      <c r="J24" s="132">
        <f aca="true" t="shared" si="6" ref="J24:O24">J25+J26</f>
        <v>0</v>
      </c>
      <c r="K24" s="117">
        <f t="shared" si="6"/>
        <v>0</v>
      </c>
      <c r="L24" s="326">
        <f t="shared" si="6"/>
        <v>0</v>
      </c>
      <c r="M24" s="326">
        <f t="shared" si="6"/>
        <v>0</v>
      </c>
      <c r="N24" s="326">
        <f t="shared" si="6"/>
        <v>0</v>
      </c>
      <c r="O24" s="117">
        <f t="shared" si="6"/>
        <v>0</v>
      </c>
    </row>
    <row r="25" spans="1:15" ht="12.75">
      <c r="A25" s="418"/>
      <c r="B25" s="397"/>
      <c r="C25" s="397">
        <v>1</v>
      </c>
      <c r="D25" s="421" t="s">
        <v>190</v>
      </c>
      <c r="E25" s="396" t="s">
        <v>57</v>
      </c>
      <c r="F25" s="395" t="s">
        <v>57</v>
      </c>
      <c r="G25" s="395" t="s">
        <v>57</v>
      </c>
      <c r="H25" s="395" t="s">
        <v>57</v>
      </c>
      <c r="I25" s="420" t="s">
        <v>57</v>
      </c>
      <c r="J25" s="136"/>
      <c r="K25" s="115"/>
      <c r="L25" s="69"/>
      <c r="M25" s="69"/>
      <c r="N25" s="69"/>
      <c r="O25" s="69"/>
    </row>
    <row r="26" spans="1:15" ht="12.75">
      <c r="A26" s="422"/>
      <c r="B26" s="400"/>
      <c r="C26" s="400">
        <v>2</v>
      </c>
      <c r="D26" s="423" t="s">
        <v>191</v>
      </c>
      <c r="E26" s="198">
        <v>0.003</v>
      </c>
      <c r="F26" s="197" t="s">
        <v>69</v>
      </c>
      <c r="G26" s="197" t="s">
        <v>57</v>
      </c>
      <c r="H26" s="197">
        <v>0.07</v>
      </c>
      <c r="I26" s="199">
        <v>2</v>
      </c>
      <c r="J26" s="137"/>
      <c r="K26" s="116">
        <f>E26*$J26/1000000</f>
        <v>0</v>
      </c>
      <c r="L26" s="70"/>
      <c r="M26" s="70"/>
      <c r="N26" s="116">
        <f>H26*$J26/1000000</f>
        <v>0</v>
      </c>
      <c r="O26" s="116">
        <f>I26*$J26/1000000</f>
        <v>0</v>
      </c>
    </row>
    <row r="27" spans="1:15" ht="13.5" thickBot="1">
      <c r="A27" s="103">
        <v>4</v>
      </c>
      <c r="B27" s="104"/>
      <c r="C27" s="104"/>
      <c r="D27" s="105" t="s">
        <v>6</v>
      </c>
      <c r="E27" s="105"/>
      <c r="F27" s="105"/>
      <c r="G27" s="105"/>
      <c r="H27" s="105"/>
      <c r="I27" s="109"/>
      <c r="J27" s="139"/>
      <c r="K27" s="119">
        <f>K4+K9+K12+K15+K18+K21+K24</f>
        <v>0</v>
      </c>
      <c r="L27" s="330">
        <f>L4+L9+L12+L15+L18+L21+L24</f>
        <v>0</v>
      </c>
      <c r="M27" s="330">
        <f>M4+M9+M12+M15+M18+M21+M24</f>
        <v>0</v>
      </c>
      <c r="N27" s="330">
        <f>N4+N9+N12+N15+N18+N21+N24</f>
        <v>0</v>
      </c>
      <c r="O27" s="119">
        <f>O4+O9+O12+O15+O18+O21+O24</f>
        <v>0</v>
      </c>
    </row>
  </sheetData>
  <sheetProtection/>
  <mergeCells count="2">
    <mergeCell ref="E1:I1"/>
    <mergeCell ref="K1:O1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&amp;LPCDD/PCDF Inventory&amp;CReference Year: __________________&amp;RCounrty: __________________</oddHeader>
    <oddFooter>&amp;L&amp;A&amp;C&amp;D&amp;RPage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F10" sqref="F10"/>
    </sheetView>
  </sheetViews>
  <sheetFormatPr defaultColWidth="9.33203125" defaultRowHeight="12.75"/>
  <cols>
    <col min="1" max="1" width="6.5" style="0" customWidth="1"/>
    <col min="2" max="2" width="7.83203125" style="1" bestFit="1" customWidth="1"/>
    <col min="3" max="3" width="6.83203125" style="1" bestFit="1" customWidth="1"/>
    <col min="4" max="4" width="33.33203125" style="0" customWidth="1"/>
    <col min="5" max="5" width="7.5" style="0" bestFit="1" customWidth="1"/>
    <col min="6" max="6" width="6.66015625" style="0" bestFit="1" customWidth="1"/>
    <col min="7" max="7" width="5.66015625" style="0" bestFit="1" customWidth="1"/>
    <col min="8" max="8" width="8.16015625" style="0" bestFit="1" customWidth="1"/>
    <col min="10" max="10" width="15.66015625" style="0" customWidth="1"/>
    <col min="11" max="13" width="9.83203125" style="0" bestFit="1" customWidth="1"/>
    <col min="14" max="14" width="10.83203125" style="0" bestFit="1" customWidth="1"/>
    <col min="15" max="15" width="11.16015625" style="0" bestFit="1" customWidth="1"/>
  </cols>
  <sheetData>
    <row r="1" spans="1:15" ht="12.75">
      <c r="A1" s="2"/>
      <c r="B1" s="10"/>
      <c r="C1" s="10"/>
      <c r="D1" s="536" t="s">
        <v>248</v>
      </c>
      <c r="E1" s="851" t="s">
        <v>46</v>
      </c>
      <c r="F1" s="852"/>
      <c r="G1" s="852"/>
      <c r="H1" s="852"/>
      <c r="I1" s="853"/>
      <c r="J1" s="72" t="s">
        <v>144</v>
      </c>
      <c r="K1" s="854" t="s">
        <v>92</v>
      </c>
      <c r="L1" s="855"/>
      <c r="M1" s="855"/>
      <c r="N1" s="855"/>
      <c r="O1" s="856"/>
    </row>
    <row r="2" spans="1:15" ht="13.5" thickBot="1">
      <c r="A2" s="537" t="s">
        <v>220</v>
      </c>
      <c r="B2" s="538" t="s">
        <v>146</v>
      </c>
      <c r="C2" s="6" t="s">
        <v>133</v>
      </c>
      <c r="D2" s="319"/>
      <c r="E2" s="8" t="s">
        <v>15</v>
      </c>
      <c r="F2" s="8" t="s">
        <v>0</v>
      </c>
      <c r="G2" s="8" t="s">
        <v>79</v>
      </c>
      <c r="H2" s="8" t="s">
        <v>152</v>
      </c>
      <c r="I2" s="476" t="s">
        <v>1</v>
      </c>
      <c r="J2" s="73" t="s">
        <v>145</v>
      </c>
      <c r="K2" s="66" t="s">
        <v>93</v>
      </c>
      <c r="L2" s="66" t="s">
        <v>93</v>
      </c>
      <c r="M2" s="66" t="s">
        <v>93</v>
      </c>
      <c r="N2" s="66" t="s">
        <v>93</v>
      </c>
      <c r="O2" s="66" t="s">
        <v>93</v>
      </c>
    </row>
    <row r="3" spans="1:15" s="15" customFormat="1" ht="13.5" thickBot="1">
      <c r="A3" s="29">
        <v>5</v>
      </c>
      <c r="B3" s="30"/>
      <c r="C3" s="30"/>
      <c r="D3" s="31" t="s">
        <v>9</v>
      </c>
      <c r="E3" s="31"/>
      <c r="F3" s="31"/>
      <c r="G3" s="31"/>
      <c r="H3" s="31"/>
      <c r="I3" s="32"/>
      <c r="J3" s="110"/>
      <c r="K3" s="67" t="s">
        <v>15</v>
      </c>
      <c r="L3" s="67" t="s">
        <v>0</v>
      </c>
      <c r="M3" s="67" t="s">
        <v>79</v>
      </c>
      <c r="N3" s="67" t="s">
        <v>152</v>
      </c>
      <c r="O3" s="89" t="s">
        <v>1</v>
      </c>
    </row>
    <row r="4" spans="1:15" ht="12.75">
      <c r="A4" s="3"/>
      <c r="B4" s="13" t="s">
        <v>16</v>
      </c>
      <c r="C4" s="13"/>
      <c r="D4" s="14" t="s">
        <v>128</v>
      </c>
      <c r="E4" s="5"/>
      <c r="F4" s="5"/>
      <c r="G4" s="5"/>
      <c r="H4" s="5"/>
      <c r="I4" s="7"/>
      <c r="J4" s="132">
        <f aca="true" t="shared" si="0" ref="J4:O4">J5+J6+J7+J8</f>
        <v>0</v>
      </c>
      <c r="K4" s="117">
        <f t="shared" si="0"/>
        <v>0</v>
      </c>
      <c r="L4" s="117">
        <f t="shared" si="0"/>
        <v>0</v>
      </c>
      <c r="M4" s="117">
        <f t="shared" si="0"/>
        <v>0</v>
      </c>
      <c r="N4" s="117">
        <f t="shared" si="0"/>
        <v>0</v>
      </c>
      <c r="O4" s="117">
        <f t="shared" si="0"/>
        <v>0</v>
      </c>
    </row>
    <row r="5" spans="1:15" ht="12.75">
      <c r="A5" s="3"/>
      <c r="B5" s="397"/>
      <c r="C5" s="397">
        <v>1</v>
      </c>
      <c r="D5" s="396" t="s">
        <v>78</v>
      </c>
      <c r="E5" s="396">
        <v>2.2</v>
      </c>
      <c r="F5" s="396" t="s">
        <v>69</v>
      </c>
      <c r="G5" s="396" t="s">
        <v>69</v>
      </c>
      <c r="H5" s="396" t="s">
        <v>69</v>
      </c>
      <c r="I5" s="420" t="s">
        <v>69</v>
      </c>
      <c r="J5" s="136"/>
      <c r="K5" s="115">
        <f>E5*$J5/1000000</f>
        <v>0</v>
      </c>
      <c r="L5" s="69"/>
      <c r="M5" s="69"/>
      <c r="N5" s="69"/>
      <c r="O5" s="69"/>
    </row>
    <row r="6" spans="1:15" ht="12.75">
      <c r="A6" s="3"/>
      <c r="B6" s="397"/>
      <c r="C6" s="397">
        <v>2</v>
      </c>
      <c r="D6" s="408" t="s">
        <v>264</v>
      </c>
      <c r="E6" s="668">
        <v>0.1</v>
      </c>
      <c r="F6" s="396" t="s">
        <v>69</v>
      </c>
      <c r="G6" s="396" t="s">
        <v>69</v>
      </c>
      <c r="H6" s="396" t="s">
        <v>69</v>
      </c>
      <c r="I6" s="420" t="s">
        <v>69</v>
      </c>
      <c r="J6" s="136"/>
      <c r="K6" s="115">
        <f>E6*$J6/1000000</f>
        <v>0</v>
      </c>
      <c r="L6" s="69"/>
      <c r="M6" s="69"/>
      <c r="N6" s="69"/>
      <c r="O6" s="69"/>
    </row>
    <row r="7" spans="1:15" ht="12.75">
      <c r="A7" s="3"/>
      <c r="B7" s="397"/>
      <c r="C7" s="415">
        <v>3</v>
      </c>
      <c r="D7" s="408" t="s">
        <v>265</v>
      </c>
      <c r="E7" s="669">
        <v>0.001</v>
      </c>
      <c r="F7" s="408" t="s">
        <v>69</v>
      </c>
      <c r="G7" s="408" t="s">
        <v>69</v>
      </c>
      <c r="H7" s="408" t="s">
        <v>69</v>
      </c>
      <c r="I7" s="420" t="s">
        <v>69</v>
      </c>
      <c r="J7" s="136"/>
      <c r="K7" s="115">
        <f>E7*$J7/1000000</f>
        <v>0</v>
      </c>
      <c r="L7" s="115"/>
      <c r="M7" s="115"/>
      <c r="N7" s="115"/>
      <c r="O7" s="115"/>
    </row>
    <row r="8" spans="1:15" ht="12.75">
      <c r="A8" s="27"/>
      <c r="B8" s="400"/>
      <c r="C8" s="670">
        <v>4</v>
      </c>
      <c r="D8" s="671" t="s">
        <v>266</v>
      </c>
      <c r="E8" s="672">
        <v>0.0007</v>
      </c>
      <c r="F8" s="198" t="s">
        <v>69</v>
      </c>
      <c r="G8" s="198" t="s">
        <v>69</v>
      </c>
      <c r="H8" s="198" t="s">
        <v>69</v>
      </c>
      <c r="I8" s="199" t="s">
        <v>69</v>
      </c>
      <c r="J8" s="137"/>
      <c r="K8" s="116">
        <f>E8*$J8/1000000</f>
        <v>0</v>
      </c>
      <c r="L8" s="70"/>
      <c r="M8" s="70"/>
      <c r="N8" s="70"/>
      <c r="O8" s="70"/>
    </row>
    <row r="9" spans="1:15" ht="12.75">
      <c r="A9" s="3"/>
      <c r="B9" s="673" t="s">
        <v>17</v>
      </c>
      <c r="C9" s="673"/>
      <c r="D9" s="674" t="s">
        <v>129</v>
      </c>
      <c r="E9" s="396"/>
      <c r="F9" s="396"/>
      <c r="G9" s="396"/>
      <c r="H9" s="396"/>
      <c r="I9" s="420"/>
      <c r="J9" s="132">
        <f>J10+J11</f>
        <v>0</v>
      </c>
      <c r="K9" s="117">
        <f>K10+K11</f>
        <v>0</v>
      </c>
      <c r="L9" s="68"/>
      <c r="M9" s="68">
        <f>M11+M12</f>
        <v>0</v>
      </c>
      <c r="N9" s="68">
        <f>N11+N12</f>
        <v>0</v>
      </c>
      <c r="O9" s="68">
        <f>O11+O12</f>
        <v>0</v>
      </c>
    </row>
    <row r="10" spans="1:15" ht="12.75">
      <c r="A10" s="3"/>
      <c r="B10" s="397"/>
      <c r="C10" s="397">
        <v>1</v>
      </c>
      <c r="D10" s="396" t="s">
        <v>78</v>
      </c>
      <c r="E10" s="396">
        <v>3.5</v>
      </c>
      <c r="F10" s="396" t="s">
        <v>69</v>
      </c>
      <c r="G10" s="396" t="s">
        <v>69</v>
      </c>
      <c r="H10" s="396" t="s">
        <v>69</v>
      </c>
      <c r="I10" s="420" t="s">
        <v>69</v>
      </c>
      <c r="J10" s="136"/>
      <c r="K10" s="115">
        <f>E10*$J10/1000000</f>
        <v>0</v>
      </c>
      <c r="L10" s="69"/>
      <c r="M10" s="69"/>
      <c r="N10" s="69"/>
      <c r="O10" s="69"/>
    </row>
    <row r="11" spans="1:15" ht="12.75">
      <c r="A11" s="27"/>
      <c r="B11" s="400"/>
      <c r="C11" s="400">
        <v>2</v>
      </c>
      <c r="D11" s="675" t="s">
        <v>267</v>
      </c>
      <c r="E11" s="198">
        <v>2.5</v>
      </c>
      <c r="F11" s="198" t="s">
        <v>69</v>
      </c>
      <c r="G11" s="198" t="s">
        <v>69</v>
      </c>
      <c r="H11" s="198" t="s">
        <v>69</v>
      </c>
      <c r="I11" s="199" t="s">
        <v>69</v>
      </c>
      <c r="J11" s="137"/>
      <c r="K11" s="116">
        <f>E11*$J11/1000000</f>
        <v>0</v>
      </c>
      <c r="L11" s="70"/>
      <c r="M11" s="70"/>
      <c r="N11" s="70"/>
      <c r="O11" s="70"/>
    </row>
    <row r="12" spans="1:15" ht="12.75">
      <c r="A12" s="3"/>
      <c r="B12" s="673" t="s">
        <v>18</v>
      </c>
      <c r="C12" s="673"/>
      <c r="D12" s="656" t="s">
        <v>130</v>
      </c>
      <c r="E12" s="396"/>
      <c r="F12" s="396"/>
      <c r="G12" s="396"/>
      <c r="H12" s="396"/>
      <c r="I12" s="420"/>
      <c r="J12" s="132">
        <f aca="true" t="shared" si="1" ref="J12:O12">J13+J14</f>
        <v>0</v>
      </c>
      <c r="K12" s="117">
        <f t="shared" si="1"/>
        <v>0</v>
      </c>
      <c r="L12" s="117">
        <f t="shared" si="1"/>
        <v>0</v>
      </c>
      <c r="M12" s="117">
        <f t="shared" si="1"/>
        <v>0</v>
      </c>
      <c r="N12" s="117">
        <f t="shared" si="1"/>
        <v>0</v>
      </c>
      <c r="O12" s="117">
        <f t="shared" si="1"/>
        <v>0</v>
      </c>
    </row>
    <row r="13" spans="1:15" ht="12.75">
      <c r="A13" s="3"/>
      <c r="B13" s="673"/>
      <c r="C13" s="397">
        <v>1</v>
      </c>
      <c r="D13" s="669" t="s">
        <v>268</v>
      </c>
      <c r="E13" s="396">
        <v>0.1</v>
      </c>
      <c r="F13" s="396" t="s">
        <v>69</v>
      </c>
      <c r="G13" s="396" t="s">
        <v>69</v>
      </c>
      <c r="H13" s="396" t="s">
        <v>69</v>
      </c>
      <c r="I13" s="396" t="s">
        <v>57</v>
      </c>
      <c r="J13" s="136"/>
      <c r="K13" s="115">
        <f>E13*$J13/1000000</f>
        <v>0</v>
      </c>
      <c r="L13" s="115"/>
      <c r="M13" s="115"/>
      <c r="N13" s="115"/>
      <c r="O13" s="115"/>
    </row>
    <row r="14" spans="1:15" ht="12.75">
      <c r="A14" s="27"/>
      <c r="B14" s="400"/>
      <c r="C14" s="670">
        <v>2</v>
      </c>
      <c r="D14" s="671" t="s">
        <v>269</v>
      </c>
      <c r="E14" s="676">
        <v>0.07</v>
      </c>
      <c r="F14" s="198" t="s">
        <v>69</v>
      </c>
      <c r="G14" s="198" t="s">
        <v>69</v>
      </c>
      <c r="H14" s="198" t="s">
        <v>69</v>
      </c>
      <c r="I14" s="199" t="s">
        <v>57</v>
      </c>
      <c r="J14" s="137"/>
      <c r="K14" s="116">
        <f>E14*$J14/1000000</f>
        <v>0</v>
      </c>
      <c r="L14" s="70"/>
      <c r="M14" s="70"/>
      <c r="N14" s="70"/>
      <c r="O14" s="70"/>
    </row>
    <row r="15" spans="1:15" ht="12.75">
      <c r="A15" s="3"/>
      <c r="B15" s="673" t="s">
        <v>19</v>
      </c>
      <c r="C15" s="673"/>
      <c r="D15" s="656" t="s">
        <v>131</v>
      </c>
      <c r="E15" s="396"/>
      <c r="F15" s="396"/>
      <c r="G15" s="396"/>
      <c r="H15" s="396"/>
      <c r="I15" s="420"/>
      <c r="J15" s="132">
        <f aca="true" t="shared" si="2" ref="J15:O15">J16</f>
        <v>0</v>
      </c>
      <c r="K15" s="117">
        <f t="shared" si="2"/>
        <v>0</v>
      </c>
      <c r="L15" s="68">
        <f t="shared" si="2"/>
        <v>0</v>
      </c>
      <c r="M15" s="68">
        <f t="shared" si="2"/>
        <v>0</v>
      </c>
      <c r="N15" s="68">
        <f t="shared" si="2"/>
        <v>0</v>
      </c>
      <c r="O15" s="68">
        <f t="shared" si="2"/>
        <v>0</v>
      </c>
    </row>
    <row r="16" spans="1:15" ht="13.5" thickBot="1">
      <c r="A16" s="4"/>
      <c r="B16" s="677"/>
      <c r="C16" s="677">
        <v>1</v>
      </c>
      <c r="D16" s="678" t="s">
        <v>132</v>
      </c>
      <c r="E16" s="679">
        <v>2</v>
      </c>
      <c r="F16" s="678" t="s">
        <v>69</v>
      </c>
      <c r="G16" s="678" t="s">
        <v>69</v>
      </c>
      <c r="H16" s="678" t="s">
        <v>69</v>
      </c>
      <c r="I16" s="680" t="s">
        <v>57</v>
      </c>
      <c r="J16" s="141"/>
      <c r="K16" s="118">
        <f>E16*$J16/1000000</f>
        <v>0</v>
      </c>
      <c r="L16" s="71"/>
      <c r="M16" s="71"/>
      <c r="N16" s="71"/>
      <c r="O16" s="71"/>
    </row>
    <row r="17" spans="1:15" ht="13.5" thickBot="1">
      <c r="A17" s="103">
        <v>5</v>
      </c>
      <c r="B17" s="104"/>
      <c r="C17" s="104"/>
      <c r="D17" s="105" t="s">
        <v>9</v>
      </c>
      <c r="E17" s="105"/>
      <c r="F17" s="105"/>
      <c r="G17" s="105"/>
      <c r="H17" s="105"/>
      <c r="I17" s="109"/>
      <c r="J17" s="139"/>
      <c r="K17" s="119">
        <f>K4+K9+K12+K15</f>
        <v>0</v>
      </c>
      <c r="L17" s="106">
        <f>L4+L9+L12+L15</f>
        <v>0</v>
      </c>
      <c r="M17" s="106">
        <f>M4+M9+M12+M15</f>
        <v>0</v>
      </c>
      <c r="N17" s="106">
        <f>N4+N9+N12+N15</f>
        <v>0</v>
      </c>
      <c r="O17" s="106">
        <f>O4+O9+O12+O15</f>
        <v>0</v>
      </c>
    </row>
    <row r="19" ht="12.75">
      <c r="A19" t="s">
        <v>104</v>
      </c>
    </row>
    <row r="21" spans="4:6" ht="12.75">
      <c r="D21" s="151" t="s">
        <v>142</v>
      </c>
      <c r="E21" s="154" t="s">
        <v>140</v>
      </c>
      <c r="F21" s="148" t="s">
        <v>141</v>
      </c>
    </row>
    <row r="22" spans="4:6" ht="12.75">
      <c r="D22" s="152" t="s">
        <v>138</v>
      </c>
      <c r="E22" s="12">
        <v>1</v>
      </c>
      <c r="F22" s="149">
        <v>0.74</v>
      </c>
    </row>
    <row r="23" spans="4:6" ht="12.75">
      <c r="D23" s="153" t="s">
        <v>139</v>
      </c>
      <c r="E23" s="25">
        <v>1</v>
      </c>
      <c r="F23" s="150">
        <v>0.85</v>
      </c>
    </row>
  </sheetData>
  <sheetProtection/>
  <mergeCells count="2">
    <mergeCell ref="E1:I1"/>
    <mergeCell ref="K1:O1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&amp;LPCDD/PCDF Inventory&amp;CReference Year: __________________&amp;RCountry: ___________________</oddHeader>
    <oddFooter>&amp;L&amp;A&amp;C&amp;D&amp;RPage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5" sqref="K5"/>
    </sheetView>
  </sheetViews>
  <sheetFormatPr defaultColWidth="9.33203125" defaultRowHeight="12.75"/>
  <cols>
    <col min="1" max="1" width="6.66015625" style="39" bestFit="1" customWidth="1"/>
    <col min="2" max="2" width="6.16015625" style="180" customWidth="1"/>
    <col min="3" max="3" width="6" style="180" customWidth="1"/>
    <col min="4" max="4" width="44.5" style="39" customWidth="1"/>
    <col min="5" max="5" width="7" style="0" customWidth="1"/>
    <col min="6" max="7" width="6.16015625" style="0" customWidth="1"/>
    <col min="8" max="8" width="7.16015625" style="0" customWidth="1"/>
    <col min="9" max="9" width="7.83203125" style="0" customWidth="1"/>
    <col min="10" max="10" width="11.66015625" style="0" customWidth="1"/>
    <col min="11" max="11" width="11" style="0" customWidth="1"/>
    <col min="12" max="12" width="10.33203125" style="0" customWidth="1"/>
    <col min="13" max="13" width="10.5" style="0" customWidth="1"/>
    <col min="14" max="14" width="11.5" style="0" customWidth="1"/>
    <col min="15" max="15" width="11.33203125" style="0" customWidth="1"/>
  </cols>
  <sheetData>
    <row r="1" spans="1:15" ht="12.75">
      <c r="A1" s="53"/>
      <c r="B1" s="54"/>
      <c r="C1" s="54"/>
      <c r="D1" s="553" t="s">
        <v>222</v>
      </c>
      <c r="E1" s="851" t="s">
        <v>46</v>
      </c>
      <c r="F1" s="852"/>
      <c r="G1" s="852"/>
      <c r="H1" s="852"/>
      <c r="I1" s="853"/>
      <c r="J1" s="72" t="s">
        <v>90</v>
      </c>
      <c r="K1" s="854" t="s">
        <v>92</v>
      </c>
      <c r="L1" s="855"/>
      <c r="M1" s="855"/>
      <c r="N1" s="855"/>
      <c r="O1" s="856"/>
    </row>
    <row r="2" spans="1:15" ht="14.25" customHeight="1" thickBot="1">
      <c r="A2" s="526" t="s">
        <v>220</v>
      </c>
      <c r="B2" s="527" t="s">
        <v>146</v>
      </c>
      <c r="C2" s="57" t="s">
        <v>133</v>
      </c>
      <c r="D2" s="321"/>
      <c r="E2" s="8" t="s">
        <v>15</v>
      </c>
      <c r="F2" s="8" t="s">
        <v>0</v>
      </c>
      <c r="G2" s="8" t="s">
        <v>79</v>
      </c>
      <c r="H2" s="8" t="s">
        <v>152</v>
      </c>
      <c r="I2" s="476" t="s">
        <v>1</v>
      </c>
      <c r="J2" s="73" t="s">
        <v>91</v>
      </c>
      <c r="K2" s="66" t="s">
        <v>93</v>
      </c>
      <c r="L2" s="66" t="s">
        <v>93</v>
      </c>
      <c r="M2" s="66" t="s">
        <v>93</v>
      </c>
      <c r="N2" s="66" t="s">
        <v>93</v>
      </c>
      <c r="O2" s="66" t="s">
        <v>93</v>
      </c>
    </row>
    <row r="3" spans="1:15" s="15" customFormat="1" ht="13.5" thickBot="1">
      <c r="A3" s="176">
        <v>6</v>
      </c>
      <c r="B3" s="177"/>
      <c r="C3" s="177"/>
      <c r="D3" s="79" t="s">
        <v>211</v>
      </c>
      <c r="E3" s="31"/>
      <c r="F3" s="31"/>
      <c r="G3" s="31"/>
      <c r="H3" s="31"/>
      <c r="I3" s="32"/>
      <c r="J3" s="74"/>
      <c r="K3" s="67" t="s">
        <v>15</v>
      </c>
      <c r="L3" s="67" t="s">
        <v>0</v>
      </c>
      <c r="M3" s="67" t="s">
        <v>79</v>
      </c>
      <c r="N3" s="67" t="s">
        <v>152</v>
      </c>
      <c r="O3" s="89" t="s">
        <v>1</v>
      </c>
    </row>
    <row r="4" spans="1:15" ht="12.75">
      <c r="A4" s="37"/>
      <c r="B4" s="38" t="s">
        <v>16</v>
      </c>
      <c r="C4" s="38"/>
      <c r="D4" s="554" t="s">
        <v>250</v>
      </c>
      <c r="E4" s="5"/>
      <c r="F4" s="5"/>
      <c r="G4" s="5"/>
      <c r="H4" s="5"/>
      <c r="I4" s="7"/>
      <c r="J4" s="140">
        <f aca="true" t="shared" si="0" ref="J4:O4">J5+J6+J7+J8+J9</f>
        <v>0</v>
      </c>
      <c r="K4" s="114">
        <f t="shared" si="0"/>
        <v>0</v>
      </c>
      <c r="L4" s="331">
        <f t="shared" si="0"/>
        <v>0</v>
      </c>
      <c r="M4" s="114">
        <f t="shared" si="0"/>
        <v>0</v>
      </c>
      <c r="N4" s="331">
        <f t="shared" si="0"/>
        <v>0</v>
      </c>
      <c r="O4" s="331">
        <f t="shared" si="0"/>
        <v>0</v>
      </c>
    </row>
    <row r="5" spans="1:15" ht="38.25">
      <c r="A5" s="37"/>
      <c r="B5" s="45"/>
      <c r="C5" s="555">
        <v>1</v>
      </c>
      <c r="D5" s="556" t="s">
        <v>251</v>
      </c>
      <c r="E5" s="203">
        <v>30</v>
      </c>
      <c r="F5" s="203" t="s">
        <v>57</v>
      </c>
      <c r="G5" s="203">
        <v>10</v>
      </c>
      <c r="H5" s="203" t="s">
        <v>69</v>
      </c>
      <c r="I5" s="571" t="s">
        <v>69</v>
      </c>
      <c r="J5" s="205"/>
      <c r="K5" s="206">
        <f>E5*$J5/1000000</f>
        <v>0</v>
      </c>
      <c r="L5" s="207"/>
      <c r="M5" s="206">
        <f>G5*$J5/1000000</f>
        <v>0</v>
      </c>
      <c r="N5" s="69"/>
      <c r="O5" s="69"/>
    </row>
    <row r="6" spans="1:15" ht="25.5">
      <c r="A6" s="37"/>
      <c r="B6" s="45"/>
      <c r="C6" s="555">
        <v>2</v>
      </c>
      <c r="D6" s="556" t="s">
        <v>252</v>
      </c>
      <c r="E6" s="203">
        <v>0.5</v>
      </c>
      <c r="F6" s="203" t="s">
        <v>57</v>
      </c>
      <c r="G6" s="530">
        <v>0.05</v>
      </c>
      <c r="H6" s="203" t="s">
        <v>69</v>
      </c>
      <c r="I6" s="571" t="s">
        <v>69</v>
      </c>
      <c r="J6" s="205"/>
      <c r="K6" s="206">
        <f>E6*$J6/1000000</f>
        <v>0</v>
      </c>
      <c r="L6" s="207"/>
      <c r="M6" s="206">
        <f>G6*$J6/1000000</f>
        <v>0</v>
      </c>
      <c r="N6" s="69"/>
      <c r="O6" s="69"/>
    </row>
    <row r="7" spans="1:15" s="208" customFormat="1" ht="12.75">
      <c r="A7" s="37"/>
      <c r="B7" s="45"/>
      <c r="C7" s="555">
        <v>3</v>
      </c>
      <c r="D7" s="556" t="s">
        <v>253</v>
      </c>
      <c r="E7" s="530">
        <v>4</v>
      </c>
      <c r="F7" s="573" t="s">
        <v>57</v>
      </c>
      <c r="G7" s="530">
        <v>0.05</v>
      </c>
      <c r="H7" s="573" t="s">
        <v>69</v>
      </c>
      <c r="I7" s="571" t="s">
        <v>69</v>
      </c>
      <c r="J7" s="205"/>
      <c r="K7" s="206">
        <f>E7*$J7/1000000</f>
        <v>0</v>
      </c>
      <c r="L7" s="207"/>
      <c r="M7" s="206">
        <f>G7*$J7/1000000</f>
        <v>0</v>
      </c>
      <c r="N7" s="69"/>
      <c r="O7" s="69"/>
    </row>
    <row r="8" spans="1:15" s="208" customFormat="1" ht="12.75">
      <c r="A8" s="200"/>
      <c r="B8" s="201"/>
      <c r="C8" s="555">
        <v>4</v>
      </c>
      <c r="D8" s="556" t="s">
        <v>147</v>
      </c>
      <c r="E8" s="530">
        <v>1</v>
      </c>
      <c r="F8" s="203" t="s">
        <v>57</v>
      </c>
      <c r="G8" s="530">
        <v>0.15</v>
      </c>
      <c r="H8" s="203" t="s">
        <v>69</v>
      </c>
      <c r="I8" s="571" t="s">
        <v>69</v>
      </c>
      <c r="J8" s="205"/>
      <c r="K8" s="206">
        <f>E8*$J8/1000000</f>
        <v>0</v>
      </c>
      <c r="L8" s="207"/>
      <c r="M8" s="206">
        <f>G8*$J8/1000000</f>
        <v>0</v>
      </c>
      <c r="N8" s="207"/>
      <c r="O8" s="207"/>
    </row>
    <row r="9" spans="1:15" ht="13.5" thickBot="1">
      <c r="A9" s="244"/>
      <c r="B9" s="245"/>
      <c r="C9" s="557">
        <v>5</v>
      </c>
      <c r="D9" s="533" t="s">
        <v>258</v>
      </c>
      <c r="E9" s="531">
        <v>0.5</v>
      </c>
      <c r="F9" s="210" t="s">
        <v>57</v>
      </c>
      <c r="G9" s="531">
        <v>0.15</v>
      </c>
      <c r="H9" s="210" t="s">
        <v>69</v>
      </c>
      <c r="I9" s="577" t="s">
        <v>69</v>
      </c>
      <c r="J9" s="212"/>
      <c r="K9" s="213">
        <f>E9*$J9/1000000</f>
        <v>0</v>
      </c>
      <c r="L9" s="214"/>
      <c r="M9" s="213">
        <f>G9*$J9/1000000</f>
        <v>0</v>
      </c>
      <c r="N9" s="214"/>
      <c r="O9" s="214"/>
    </row>
    <row r="10" spans="1:15" ht="12.75">
      <c r="A10" s="37"/>
      <c r="B10" s="38" t="s">
        <v>17</v>
      </c>
      <c r="C10" s="178"/>
      <c r="D10" s="558" t="s">
        <v>254</v>
      </c>
      <c r="E10" s="9"/>
      <c r="F10" s="5"/>
      <c r="G10" s="5"/>
      <c r="H10" s="5"/>
      <c r="I10" s="7"/>
      <c r="J10" s="133">
        <f aca="true" t="shared" si="1" ref="J10:O10">J11+J12+J13+J14+J15</f>
        <v>0</v>
      </c>
      <c r="K10" s="120">
        <f t="shared" si="1"/>
        <v>0</v>
      </c>
      <c r="L10" s="283">
        <f t="shared" si="1"/>
        <v>0</v>
      </c>
      <c r="M10" s="519">
        <f>M11+M12+M13+M14+M15</f>
        <v>0</v>
      </c>
      <c r="N10" s="283">
        <f t="shared" si="1"/>
        <v>0</v>
      </c>
      <c r="O10" s="283">
        <f t="shared" si="1"/>
        <v>0</v>
      </c>
    </row>
    <row r="11" spans="1:15" s="208" customFormat="1" ht="38.25">
      <c r="A11" s="37"/>
      <c r="B11" s="45"/>
      <c r="C11" s="43">
        <v>1</v>
      </c>
      <c r="D11" s="559" t="s">
        <v>255</v>
      </c>
      <c r="E11" s="560">
        <v>300</v>
      </c>
      <c r="F11" s="5" t="s">
        <v>57</v>
      </c>
      <c r="G11" s="561">
        <v>10</v>
      </c>
      <c r="H11" s="5" t="s">
        <v>69</v>
      </c>
      <c r="I11" s="417" t="s">
        <v>69</v>
      </c>
      <c r="J11" s="136"/>
      <c r="K11" s="115">
        <f>E11*$J11/1000000</f>
        <v>0</v>
      </c>
      <c r="L11" s="69"/>
      <c r="M11" s="206">
        <f>G11*$J11/1000000</f>
        <v>0</v>
      </c>
      <c r="N11" s="69"/>
      <c r="O11" s="206"/>
    </row>
    <row r="12" spans="1:15" ht="12.75">
      <c r="A12" s="200"/>
      <c r="B12" s="201"/>
      <c r="C12" s="241">
        <v>2</v>
      </c>
      <c r="D12" s="215" t="s">
        <v>158</v>
      </c>
      <c r="E12" s="242">
        <v>400</v>
      </c>
      <c r="F12" s="203" t="s">
        <v>57</v>
      </c>
      <c r="G12" s="458">
        <v>400</v>
      </c>
      <c r="H12" s="203" t="s">
        <v>69</v>
      </c>
      <c r="I12" s="571" t="s">
        <v>69</v>
      </c>
      <c r="J12" s="205"/>
      <c r="K12" s="206">
        <f>E12*$J12/1000000</f>
        <v>0</v>
      </c>
      <c r="L12" s="207"/>
      <c r="M12" s="115">
        <f>G12*$J12/1000000</f>
        <v>0</v>
      </c>
      <c r="N12" s="207"/>
      <c r="O12" s="206"/>
    </row>
    <row r="13" spans="1:22" ht="12.75">
      <c r="A13" s="37"/>
      <c r="B13" s="45"/>
      <c r="C13" s="43">
        <v>3</v>
      </c>
      <c r="D13" s="559" t="s">
        <v>256</v>
      </c>
      <c r="E13" s="548">
        <v>40</v>
      </c>
      <c r="F13" s="5" t="s">
        <v>57</v>
      </c>
      <c r="G13" s="562">
        <v>1</v>
      </c>
      <c r="H13" s="5" t="s">
        <v>69</v>
      </c>
      <c r="I13" s="34" t="s">
        <v>69</v>
      </c>
      <c r="J13" s="136"/>
      <c r="K13" s="115">
        <f>E13*$J13/1000000</f>
        <v>0</v>
      </c>
      <c r="L13" s="69"/>
      <c r="M13" s="206">
        <f>G13*$J13/1000000</f>
        <v>0</v>
      </c>
      <c r="N13" s="69"/>
      <c r="O13" s="115"/>
      <c r="V13" s="292"/>
    </row>
    <row r="14" spans="1:15" s="208" customFormat="1" ht="12.75" customHeight="1">
      <c r="A14" s="37"/>
      <c r="B14" s="45"/>
      <c r="C14" s="43">
        <v>4</v>
      </c>
      <c r="D14" s="175" t="s">
        <v>150</v>
      </c>
      <c r="E14" s="548">
        <v>100</v>
      </c>
      <c r="F14" s="5" t="s">
        <v>57</v>
      </c>
      <c r="G14" s="458">
        <v>18</v>
      </c>
      <c r="H14" s="5" t="s">
        <v>69</v>
      </c>
      <c r="I14" s="34" t="s">
        <v>69</v>
      </c>
      <c r="J14" s="136"/>
      <c r="K14" s="115">
        <f>E14*$J14/1000000</f>
        <v>0</v>
      </c>
      <c r="L14" s="69"/>
      <c r="M14" s="206">
        <f>G14*$J14/1000000</f>
        <v>0</v>
      </c>
      <c r="N14" s="69"/>
      <c r="O14" s="115"/>
    </row>
    <row r="15" spans="1:15" ht="26.25" thickBot="1">
      <c r="A15" s="252"/>
      <c r="B15" s="253"/>
      <c r="C15" s="269">
        <v>5</v>
      </c>
      <c r="D15" s="270" t="s">
        <v>81</v>
      </c>
      <c r="E15" s="256">
        <v>60</v>
      </c>
      <c r="F15" s="255" t="s">
        <v>57</v>
      </c>
      <c r="G15" s="570">
        <v>10</v>
      </c>
      <c r="H15" s="255" t="s">
        <v>69</v>
      </c>
      <c r="I15" s="572" t="s">
        <v>69</v>
      </c>
      <c r="J15" s="257"/>
      <c r="K15" s="258">
        <f>E15*$J15/1000000</f>
        <v>0</v>
      </c>
      <c r="L15" s="259"/>
      <c r="M15" s="258">
        <f>G15*$J15/1000000</f>
        <v>0</v>
      </c>
      <c r="N15" s="259"/>
      <c r="O15" s="258"/>
    </row>
    <row r="16" spans="1:15" ht="13.5" thickBot="1">
      <c r="A16" s="99">
        <v>6</v>
      </c>
      <c r="B16" s="98"/>
      <c r="C16" s="98"/>
      <c r="D16" s="100" t="s">
        <v>211</v>
      </c>
      <c r="E16" s="105"/>
      <c r="F16" s="105"/>
      <c r="G16" s="105"/>
      <c r="H16" s="105"/>
      <c r="I16" s="109"/>
      <c r="J16" s="139"/>
      <c r="K16" s="119">
        <f>K4+K10</f>
        <v>0</v>
      </c>
      <c r="L16" s="106">
        <f>L4+L10</f>
        <v>0</v>
      </c>
      <c r="M16" s="119">
        <f>M4+M10</f>
        <v>0</v>
      </c>
      <c r="N16" s="106">
        <f>N4+N10</f>
        <v>0</v>
      </c>
      <c r="O16" s="119">
        <f>O4+O10</f>
        <v>0</v>
      </c>
    </row>
    <row r="18" spans="2:9" ht="12.75">
      <c r="B18" s="563"/>
      <c r="C18" s="39"/>
      <c r="E18" s="39"/>
      <c r="F18" s="39"/>
      <c r="G18" s="39"/>
      <c r="H18" s="39"/>
      <c r="I18" s="39"/>
    </row>
    <row r="19" ht="12.75">
      <c r="D19" s="424"/>
    </row>
    <row r="20" ht="12.75">
      <c r="D20" s="424"/>
    </row>
    <row r="22" ht="12.75">
      <c r="D22" s="424"/>
    </row>
    <row r="24" ht="12.75">
      <c r="D24" s="424"/>
    </row>
  </sheetData>
  <sheetProtection/>
  <mergeCells count="2">
    <mergeCell ref="E1:I1"/>
    <mergeCell ref="K1:O1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&amp;LPCDD/PCDF Inventory&amp;CReference Year: ________________&amp;RCountry: __________________</oddHeader>
    <oddFooter>&amp;L&amp;A&amp;C&amp;D&amp;RPage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0"/>
  <sheetViews>
    <sheetView zoomScalePageLayoutView="0" workbookViewId="0" topLeftCell="A110">
      <selection activeCell="G154" sqref="G154"/>
    </sheetView>
  </sheetViews>
  <sheetFormatPr defaultColWidth="9.33203125" defaultRowHeight="12.75"/>
  <cols>
    <col min="1" max="1" width="6.83203125" style="0" customWidth="1"/>
    <col min="2" max="2" width="7.33203125" style="1" customWidth="1"/>
    <col min="3" max="3" width="6.83203125" style="1" bestFit="1" customWidth="1"/>
    <col min="4" max="4" width="49.83203125" style="264" customWidth="1"/>
    <col min="5" max="5" width="9.83203125" style="0" customWidth="1"/>
    <col min="6" max="6" width="10.16015625" style="0" customWidth="1"/>
    <col min="7" max="7" width="10.5" style="0" customWidth="1"/>
    <col min="8" max="8" width="12.33203125" style="0" customWidth="1"/>
    <col min="9" max="9" width="10.66015625" style="0" customWidth="1"/>
    <col min="10" max="10" width="13.33203125" style="0" customWidth="1"/>
    <col min="11" max="11" width="10" style="0" customWidth="1"/>
    <col min="12" max="12" width="9.66015625" style="0" customWidth="1"/>
    <col min="13" max="13" width="11.83203125" style="0" customWidth="1"/>
    <col min="14" max="14" width="11.33203125" style="0" customWidth="1"/>
    <col min="15" max="15" width="12.83203125" style="0" customWidth="1"/>
    <col min="16" max="16" width="23.16015625" style="0" customWidth="1"/>
  </cols>
  <sheetData>
    <row r="1" spans="1:15" ht="12.75">
      <c r="A1" s="2"/>
      <c r="B1" s="10"/>
      <c r="C1" s="507"/>
      <c r="D1" s="564" t="s">
        <v>248</v>
      </c>
      <c r="E1" s="851" t="s">
        <v>46</v>
      </c>
      <c r="F1" s="852"/>
      <c r="G1" s="852"/>
      <c r="H1" s="852"/>
      <c r="I1" s="853"/>
      <c r="J1" s="107" t="s">
        <v>90</v>
      </c>
      <c r="K1" s="884" t="s">
        <v>92</v>
      </c>
      <c r="L1" s="855"/>
      <c r="M1" s="855"/>
      <c r="N1" s="855"/>
      <c r="O1" s="856"/>
    </row>
    <row r="2" spans="1:15" ht="13.5" thickBot="1">
      <c r="A2" s="526" t="s">
        <v>220</v>
      </c>
      <c r="B2" s="527" t="s">
        <v>146</v>
      </c>
      <c r="C2" s="508" t="s">
        <v>133</v>
      </c>
      <c r="D2" s="254"/>
      <c r="E2" s="8" t="s">
        <v>15</v>
      </c>
      <c r="F2" s="8" t="s">
        <v>0</v>
      </c>
      <c r="G2" s="8" t="s">
        <v>79</v>
      </c>
      <c r="H2" s="8" t="s">
        <v>152</v>
      </c>
      <c r="I2" s="476" t="s">
        <v>1</v>
      </c>
      <c r="J2" s="108" t="s">
        <v>91</v>
      </c>
      <c r="K2" s="332" t="s">
        <v>93</v>
      </c>
      <c r="L2" s="66" t="s">
        <v>93</v>
      </c>
      <c r="M2" s="66" t="s">
        <v>93</v>
      </c>
      <c r="N2" s="66" t="s">
        <v>93</v>
      </c>
      <c r="O2" s="343" t="s">
        <v>93</v>
      </c>
    </row>
    <row r="3" spans="1:15" s="496" customFormat="1" ht="26.25" thickBot="1">
      <c r="A3" s="436">
        <v>7</v>
      </c>
      <c r="B3" s="438"/>
      <c r="C3" s="509"/>
      <c r="D3" s="285" t="s">
        <v>212</v>
      </c>
      <c r="E3" s="439"/>
      <c r="F3" s="439"/>
      <c r="G3" s="439"/>
      <c r="H3" s="439"/>
      <c r="I3" s="479"/>
      <c r="J3" s="495"/>
      <c r="K3" s="442" t="s">
        <v>15</v>
      </c>
      <c r="L3" s="442" t="s">
        <v>0</v>
      </c>
      <c r="M3" s="442" t="s">
        <v>79</v>
      </c>
      <c r="N3" s="442" t="s">
        <v>152</v>
      </c>
      <c r="O3" s="442" t="s">
        <v>1</v>
      </c>
    </row>
    <row r="4" spans="1:15" ht="12.75">
      <c r="A4" s="3"/>
      <c r="B4" s="13" t="s">
        <v>16</v>
      </c>
      <c r="C4" s="510"/>
      <c r="D4" s="286" t="s">
        <v>198</v>
      </c>
      <c r="E4" s="11"/>
      <c r="F4" s="567"/>
      <c r="G4" s="568"/>
      <c r="H4" s="568"/>
      <c r="I4" s="20"/>
      <c r="J4" s="366"/>
      <c r="K4" s="379">
        <f>K5+K9</f>
        <v>0</v>
      </c>
      <c r="L4" s="379">
        <f>L5+L9</f>
        <v>0</v>
      </c>
      <c r="M4" s="379">
        <f>M5+M9</f>
        <v>0</v>
      </c>
      <c r="N4" s="379">
        <f>N5+N9</f>
        <v>0</v>
      </c>
      <c r="O4" s="379">
        <f>O5+O9</f>
        <v>0</v>
      </c>
    </row>
    <row r="5" spans="1:15" ht="12.75">
      <c r="A5" s="3"/>
      <c r="B5" s="13"/>
      <c r="C5" s="510"/>
      <c r="D5" s="287" t="s">
        <v>270</v>
      </c>
      <c r="E5" s="12"/>
      <c r="F5" s="18"/>
      <c r="G5" s="12"/>
      <c r="H5" s="12"/>
      <c r="I5" s="20"/>
      <c r="J5" s="367">
        <f aca="true" t="shared" si="0" ref="J5:O5">J6+J7+J8</f>
        <v>0</v>
      </c>
      <c r="K5" s="117">
        <f t="shared" si="0"/>
        <v>0</v>
      </c>
      <c r="L5" s="117">
        <f t="shared" si="0"/>
        <v>0</v>
      </c>
      <c r="M5" s="117">
        <f t="shared" si="0"/>
        <v>0</v>
      </c>
      <c r="N5" s="117">
        <f t="shared" si="0"/>
        <v>0</v>
      </c>
      <c r="O5" s="117">
        <f t="shared" si="0"/>
        <v>0</v>
      </c>
    </row>
    <row r="6" spans="1:15" ht="12.75">
      <c r="A6" s="418"/>
      <c r="B6" s="673"/>
      <c r="C6" s="683">
        <v>1</v>
      </c>
      <c r="D6" s="636" t="s">
        <v>271</v>
      </c>
      <c r="E6" s="684">
        <v>0.03</v>
      </c>
      <c r="F6" s="682"/>
      <c r="G6" s="685"/>
      <c r="H6" s="685"/>
      <c r="I6" s="686" t="s">
        <v>57</v>
      </c>
      <c r="J6" s="368"/>
      <c r="K6" s="274">
        <f>E6*$J6/1000000</f>
        <v>0</v>
      </c>
      <c r="L6" s="338"/>
      <c r="M6" s="338"/>
      <c r="N6" s="338"/>
      <c r="O6" s="115"/>
    </row>
    <row r="7" spans="1:15" ht="15.75" customHeight="1">
      <c r="A7" s="418"/>
      <c r="B7" s="673"/>
      <c r="C7" s="683">
        <v>2</v>
      </c>
      <c r="D7" s="636" t="s">
        <v>272</v>
      </c>
      <c r="E7" s="684">
        <v>0.5</v>
      </c>
      <c r="F7" s="682"/>
      <c r="G7" s="685"/>
      <c r="H7" s="685"/>
      <c r="I7" s="686">
        <v>5</v>
      </c>
      <c r="J7" s="368"/>
      <c r="K7" s="115">
        <f>E7*$J7/1000000</f>
        <v>0</v>
      </c>
      <c r="L7" s="338"/>
      <c r="M7" s="338"/>
      <c r="N7" s="338"/>
      <c r="O7" s="274">
        <f>I7*$J7/1000000</f>
        <v>0</v>
      </c>
    </row>
    <row r="8" spans="1:15" ht="12.75">
      <c r="A8" s="418"/>
      <c r="B8" s="687"/>
      <c r="C8" s="688">
        <v>3</v>
      </c>
      <c r="D8" s="618" t="s">
        <v>273</v>
      </c>
      <c r="E8" s="689">
        <v>13</v>
      </c>
      <c r="F8" s="690"/>
      <c r="G8" s="691"/>
      <c r="H8" s="691"/>
      <c r="I8" s="692">
        <v>228</v>
      </c>
      <c r="J8" s="369"/>
      <c r="K8" s="262">
        <f>E8*$J8/1000000</f>
        <v>0</v>
      </c>
      <c r="L8" s="157"/>
      <c r="M8" s="157"/>
      <c r="N8" s="157"/>
      <c r="O8" s="262">
        <f>I8*$J8/1000000</f>
        <v>0</v>
      </c>
    </row>
    <row r="9" spans="1:15" ht="12.75">
      <c r="A9" s="418"/>
      <c r="B9" s="673"/>
      <c r="C9" s="693"/>
      <c r="D9" s="694" t="s">
        <v>201</v>
      </c>
      <c r="E9" s="695"/>
      <c r="F9" s="696"/>
      <c r="G9" s="697"/>
      <c r="H9" s="696"/>
      <c r="I9" s="698"/>
      <c r="J9" s="579">
        <f>J10+J11+J12+J13+J14+J15+J16+J17+J18</f>
        <v>0</v>
      </c>
      <c r="K9" s="69"/>
      <c r="L9" s="117">
        <f>L10+L11+L12+L13+L14+L15+L16+L17+L18</f>
        <v>0</v>
      </c>
      <c r="M9" s="338"/>
      <c r="N9" s="117">
        <f>N10+N11+N12+N13+N14+N15+N16+N17+N18</f>
        <v>0</v>
      </c>
      <c r="O9" s="117">
        <f>O10+O11+O12+O13+O14+O15+O16+O17+O18</f>
        <v>0</v>
      </c>
    </row>
    <row r="10" spans="1:15" ht="12.75">
      <c r="A10" s="418"/>
      <c r="B10" s="673"/>
      <c r="C10" s="699">
        <v>1</v>
      </c>
      <c r="D10" s="406" t="s">
        <v>199</v>
      </c>
      <c r="E10" s="700"/>
      <c r="F10" s="701" t="s">
        <v>57</v>
      </c>
      <c r="G10" s="386"/>
      <c r="H10" s="702">
        <v>30</v>
      </c>
      <c r="I10" s="703" t="s">
        <v>57</v>
      </c>
      <c r="J10" s="506"/>
      <c r="K10" s="207"/>
      <c r="L10" s="206"/>
      <c r="M10" s="339"/>
      <c r="N10" s="206">
        <f aca="true" t="shared" si="1" ref="N10:N18">H10*$J10/1000000</f>
        <v>0</v>
      </c>
      <c r="O10" s="206"/>
    </row>
    <row r="11" spans="1:15" ht="12.75">
      <c r="A11" s="418"/>
      <c r="B11" s="673"/>
      <c r="C11" s="693">
        <v>2</v>
      </c>
      <c r="D11" s="704" t="s">
        <v>82</v>
      </c>
      <c r="E11" s="695"/>
      <c r="F11" s="705">
        <v>4.5</v>
      </c>
      <c r="G11" s="395"/>
      <c r="H11" s="681">
        <v>10</v>
      </c>
      <c r="I11" s="706">
        <v>4.5</v>
      </c>
      <c r="J11" s="370"/>
      <c r="K11" s="69"/>
      <c r="L11" s="206">
        <f>F11*$J11/1000000</f>
        <v>0</v>
      </c>
      <c r="M11" s="338"/>
      <c r="N11" s="115">
        <f t="shared" si="1"/>
        <v>0</v>
      </c>
      <c r="O11" s="206">
        <f>I11*$J11/1000000</f>
        <v>0</v>
      </c>
    </row>
    <row r="12" spans="1:15" ht="12.75">
      <c r="A12" s="418"/>
      <c r="B12" s="673"/>
      <c r="C12" s="693">
        <v>3</v>
      </c>
      <c r="D12" s="406" t="s">
        <v>192</v>
      </c>
      <c r="E12" s="695"/>
      <c r="F12" s="707">
        <v>1</v>
      </c>
      <c r="G12" s="395"/>
      <c r="H12" s="681">
        <v>3</v>
      </c>
      <c r="I12" s="706">
        <v>1.5</v>
      </c>
      <c r="J12" s="370"/>
      <c r="K12" s="69"/>
      <c r="L12" s="206">
        <f>F12*$J12/1000000</f>
        <v>0</v>
      </c>
      <c r="M12" s="338"/>
      <c r="N12" s="274">
        <f t="shared" si="1"/>
        <v>0</v>
      </c>
      <c r="O12" s="206">
        <f>I12*$J12/1000000</f>
        <v>0</v>
      </c>
    </row>
    <row r="13" spans="1:15" ht="12.75">
      <c r="A13" s="418"/>
      <c r="B13" s="673"/>
      <c r="C13" s="693">
        <v>4</v>
      </c>
      <c r="D13" s="406" t="s">
        <v>200</v>
      </c>
      <c r="E13" s="695"/>
      <c r="F13" s="708" t="s">
        <v>57</v>
      </c>
      <c r="G13" s="395"/>
      <c r="H13" s="681">
        <v>1</v>
      </c>
      <c r="I13" s="709" t="s">
        <v>57</v>
      </c>
      <c r="J13" s="370"/>
      <c r="K13" s="69"/>
      <c r="L13" s="206"/>
      <c r="M13" s="338"/>
      <c r="N13" s="115">
        <f t="shared" si="1"/>
        <v>0</v>
      </c>
      <c r="O13" s="206"/>
    </row>
    <row r="14" spans="1:15" ht="12.75">
      <c r="A14" s="418"/>
      <c r="B14" s="673"/>
      <c r="C14" s="693">
        <v>5</v>
      </c>
      <c r="D14" s="704" t="s">
        <v>83</v>
      </c>
      <c r="E14" s="695"/>
      <c r="F14" s="705">
        <v>0.06</v>
      </c>
      <c r="G14" s="395"/>
      <c r="H14" s="681">
        <v>0.5</v>
      </c>
      <c r="I14" s="706">
        <v>0.2</v>
      </c>
      <c r="J14" s="370"/>
      <c r="K14" s="69"/>
      <c r="L14" s="206">
        <f>F14*$J14/1000000</f>
        <v>0</v>
      </c>
      <c r="M14" s="338"/>
      <c r="N14" s="115">
        <f t="shared" si="1"/>
        <v>0</v>
      </c>
      <c r="O14" s="206">
        <f>I14*$J14/1000000</f>
        <v>0</v>
      </c>
    </row>
    <row r="15" spans="1:15" ht="12.75">
      <c r="A15" s="418"/>
      <c r="B15" s="673"/>
      <c r="C15" s="693">
        <v>6</v>
      </c>
      <c r="D15" s="629" t="s">
        <v>85</v>
      </c>
      <c r="E15" s="695"/>
      <c r="F15" s="710" t="s">
        <v>57</v>
      </c>
      <c r="G15" s="395"/>
      <c r="H15" s="681">
        <v>0.1</v>
      </c>
      <c r="I15" s="709" t="s">
        <v>57</v>
      </c>
      <c r="J15" s="370"/>
      <c r="K15" s="69"/>
      <c r="L15" s="206"/>
      <c r="M15" s="338"/>
      <c r="N15" s="115">
        <f t="shared" si="1"/>
        <v>0</v>
      </c>
      <c r="O15" s="206"/>
    </row>
    <row r="16" spans="1:15" ht="12.75">
      <c r="A16" s="418"/>
      <c r="B16" s="673"/>
      <c r="C16" s="711">
        <v>7</v>
      </c>
      <c r="D16" s="629" t="s">
        <v>84</v>
      </c>
      <c r="E16" s="712"/>
      <c r="F16" s="710" t="s">
        <v>57</v>
      </c>
      <c r="G16" s="395"/>
      <c r="H16" s="713">
        <v>1</v>
      </c>
      <c r="I16" s="709" t="s">
        <v>57</v>
      </c>
      <c r="J16" s="370"/>
      <c r="K16" s="69"/>
      <c r="L16" s="206"/>
      <c r="M16" s="338"/>
      <c r="N16" s="115">
        <f t="shared" si="1"/>
        <v>0</v>
      </c>
      <c r="O16" s="206"/>
    </row>
    <row r="17" spans="1:15" ht="12.75">
      <c r="A17" s="418"/>
      <c r="B17" s="409"/>
      <c r="C17" s="714">
        <v>8</v>
      </c>
      <c r="D17" s="629" t="s">
        <v>203</v>
      </c>
      <c r="E17" s="700"/>
      <c r="F17" s="715" t="s">
        <v>57</v>
      </c>
      <c r="G17" s="386"/>
      <c r="H17" s="716">
        <v>10</v>
      </c>
      <c r="I17" s="703"/>
      <c r="J17" s="506"/>
      <c r="K17" s="207"/>
      <c r="L17" s="206"/>
      <c r="M17" s="339"/>
      <c r="N17" s="206">
        <f t="shared" si="1"/>
        <v>0</v>
      </c>
      <c r="O17" s="206"/>
    </row>
    <row r="18" spans="1:15" ht="13.5" thickBot="1">
      <c r="A18" s="418"/>
      <c r="B18" s="687"/>
      <c r="C18" s="717">
        <v>9</v>
      </c>
      <c r="D18" s="718" t="s">
        <v>202</v>
      </c>
      <c r="E18" s="719"/>
      <c r="F18" s="720" t="s">
        <v>57</v>
      </c>
      <c r="G18" s="197"/>
      <c r="H18" s="721">
        <v>3</v>
      </c>
      <c r="I18" s="722" t="s">
        <v>57</v>
      </c>
      <c r="J18" s="373"/>
      <c r="K18" s="70"/>
      <c r="L18" s="213"/>
      <c r="M18" s="157"/>
      <c r="N18" s="116">
        <f t="shared" si="1"/>
        <v>0</v>
      </c>
      <c r="O18" s="213"/>
    </row>
    <row r="19" spans="1:15" ht="12.75">
      <c r="A19" s="418"/>
      <c r="B19" s="673" t="s">
        <v>17</v>
      </c>
      <c r="C19" s="723"/>
      <c r="D19" s="632" t="s">
        <v>274</v>
      </c>
      <c r="E19" s="724"/>
      <c r="F19" s="724"/>
      <c r="G19" s="724"/>
      <c r="H19" s="724"/>
      <c r="I19" s="725"/>
      <c r="J19" s="371"/>
      <c r="K19" s="379">
        <f>K20</f>
        <v>0</v>
      </c>
      <c r="L19" s="379">
        <f>L20</f>
        <v>0</v>
      </c>
      <c r="M19" s="379">
        <f>M20</f>
        <v>0</v>
      </c>
      <c r="N19" s="379">
        <f>N20</f>
        <v>0</v>
      </c>
      <c r="O19" s="379">
        <f>O20</f>
        <v>0</v>
      </c>
    </row>
    <row r="20" spans="1:15" ht="12.75">
      <c r="A20" s="418"/>
      <c r="B20" s="673"/>
      <c r="C20" s="693"/>
      <c r="D20" s="726" t="s">
        <v>295</v>
      </c>
      <c r="E20" s="395"/>
      <c r="F20" s="362"/>
      <c r="G20" s="396"/>
      <c r="H20" s="727"/>
      <c r="I20" s="420"/>
      <c r="J20" s="367">
        <f aca="true" t="shared" si="2" ref="J20:O20">J21+J23+J24+J25</f>
        <v>0</v>
      </c>
      <c r="K20" s="115">
        <f t="shared" si="2"/>
        <v>0</v>
      </c>
      <c r="L20" s="115">
        <f t="shared" si="2"/>
        <v>0</v>
      </c>
      <c r="M20" s="115">
        <f t="shared" si="2"/>
        <v>0</v>
      </c>
      <c r="N20" s="115">
        <f t="shared" si="2"/>
        <v>0</v>
      </c>
      <c r="O20" s="115">
        <f t="shared" si="2"/>
        <v>0</v>
      </c>
    </row>
    <row r="21" spans="1:15" s="264" customFormat="1" ht="12.75">
      <c r="A21" s="621"/>
      <c r="B21" s="659"/>
      <c r="C21" s="728">
        <v>1</v>
      </c>
      <c r="D21" s="636" t="s">
        <v>209</v>
      </c>
      <c r="E21" s="729" t="s">
        <v>57</v>
      </c>
      <c r="F21" s="729" t="s">
        <v>57</v>
      </c>
      <c r="G21" s="729" t="s">
        <v>57</v>
      </c>
      <c r="H21" s="669" t="s">
        <v>57</v>
      </c>
      <c r="I21" s="532">
        <v>1000</v>
      </c>
      <c r="J21" s="371"/>
      <c r="K21" s="69"/>
      <c r="L21" s="69"/>
      <c r="M21" s="69"/>
      <c r="N21" s="69"/>
      <c r="O21" s="69">
        <f>I21*$J21/1000000</f>
        <v>0</v>
      </c>
    </row>
    <row r="22" spans="1:15" ht="12.75">
      <c r="A22" s="418"/>
      <c r="B22" s="673"/>
      <c r="C22" s="683">
        <v>2</v>
      </c>
      <c r="D22" s="636" t="s">
        <v>275</v>
      </c>
      <c r="E22" s="669"/>
      <c r="F22" s="669"/>
      <c r="G22" s="669"/>
      <c r="H22" s="730"/>
      <c r="I22" s="731"/>
      <c r="J22" s="371"/>
      <c r="K22" s="69"/>
      <c r="L22" s="69"/>
      <c r="M22" s="69"/>
      <c r="N22" s="69"/>
      <c r="O22" s="69"/>
    </row>
    <row r="23" spans="1:15" ht="12.75">
      <c r="A23" s="418"/>
      <c r="B23" s="673"/>
      <c r="C23" s="683" t="s">
        <v>276</v>
      </c>
      <c r="D23" s="636" t="s">
        <v>279</v>
      </c>
      <c r="E23" s="729" t="s">
        <v>57</v>
      </c>
      <c r="F23" s="729">
        <v>17</v>
      </c>
      <c r="G23" s="729" t="s">
        <v>57</v>
      </c>
      <c r="H23" s="732" t="s">
        <v>57</v>
      </c>
      <c r="I23" s="731">
        <v>27</v>
      </c>
      <c r="J23" s="371"/>
      <c r="K23" s="69"/>
      <c r="L23" s="206">
        <f>F23*J23/1000000</f>
        <v>0</v>
      </c>
      <c r="M23" s="69"/>
      <c r="N23" s="69"/>
      <c r="O23" s="206">
        <f>I23*$J23/1000000</f>
        <v>0</v>
      </c>
    </row>
    <row r="24" spans="1:15" ht="12.75">
      <c r="A24" s="418"/>
      <c r="B24" s="673"/>
      <c r="C24" s="683" t="s">
        <v>277</v>
      </c>
      <c r="D24" s="636" t="s">
        <v>280</v>
      </c>
      <c r="E24" s="729" t="s">
        <v>57</v>
      </c>
      <c r="F24" s="729">
        <v>1.7</v>
      </c>
      <c r="G24" s="729" t="s">
        <v>57</v>
      </c>
      <c r="H24" s="732" t="s">
        <v>57</v>
      </c>
      <c r="I24" s="731">
        <v>1.7</v>
      </c>
      <c r="J24" s="371"/>
      <c r="K24" s="69"/>
      <c r="L24" s="206">
        <f>F24*J24/1000000</f>
        <v>0</v>
      </c>
      <c r="M24" s="69"/>
      <c r="N24" s="69"/>
      <c r="O24" s="206">
        <f>I24*$J24/1000000</f>
        <v>0</v>
      </c>
    </row>
    <row r="25" spans="1:15" ht="13.5" thickBot="1">
      <c r="A25" s="418"/>
      <c r="B25" s="733"/>
      <c r="C25" s="688" t="s">
        <v>278</v>
      </c>
      <c r="D25" s="618" t="s">
        <v>281</v>
      </c>
      <c r="E25" s="734" t="s">
        <v>57</v>
      </c>
      <c r="F25" s="735">
        <v>0.002</v>
      </c>
      <c r="G25" s="734" t="s">
        <v>57</v>
      </c>
      <c r="H25" s="735" t="s">
        <v>57</v>
      </c>
      <c r="I25" s="736">
        <v>0.3</v>
      </c>
      <c r="J25" s="578"/>
      <c r="K25" s="70"/>
      <c r="L25" s="206">
        <f>F25*J25/1000000</f>
        <v>0</v>
      </c>
      <c r="M25" s="70"/>
      <c r="N25" s="70"/>
      <c r="O25" s="206">
        <f>I25*$J25/1000000</f>
        <v>0</v>
      </c>
    </row>
    <row r="26" spans="1:15" ht="12.75">
      <c r="A26" s="418"/>
      <c r="B26" s="673" t="s">
        <v>18</v>
      </c>
      <c r="C26" s="683"/>
      <c r="D26" s="632" t="s">
        <v>282</v>
      </c>
      <c r="E26" s="724"/>
      <c r="F26" s="737"/>
      <c r="G26" s="729"/>
      <c r="H26" s="737"/>
      <c r="I26" s="731"/>
      <c r="J26" s="371"/>
      <c r="K26" s="379">
        <f>K27+K31+K35+K45</f>
        <v>0</v>
      </c>
      <c r="L26" s="379">
        <f>L27+L31+L35+L45</f>
        <v>0</v>
      </c>
      <c r="M26" s="379">
        <f>M27+M31+M35+M45</f>
        <v>0</v>
      </c>
      <c r="N26" s="379">
        <f>N27+N31+N35+N45</f>
        <v>0</v>
      </c>
      <c r="O26" s="379">
        <f>O27+O31+O35+O45</f>
        <v>0</v>
      </c>
    </row>
    <row r="27" spans="1:15" ht="25.5">
      <c r="A27" s="418"/>
      <c r="B27" s="673"/>
      <c r="C27" s="683"/>
      <c r="D27" s="726" t="s">
        <v>376</v>
      </c>
      <c r="E27" s="738"/>
      <c r="F27" s="737"/>
      <c r="G27" s="729"/>
      <c r="H27" s="737"/>
      <c r="I27" s="731"/>
      <c r="J27" s="367">
        <f aca="true" t="shared" si="3" ref="J27:O27">J28+J29+J30</f>
        <v>0</v>
      </c>
      <c r="K27" s="117">
        <f t="shared" si="3"/>
        <v>0</v>
      </c>
      <c r="L27" s="117">
        <f t="shared" si="3"/>
        <v>0</v>
      </c>
      <c r="M27" s="117">
        <f t="shared" si="3"/>
        <v>0</v>
      </c>
      <c r="N27" s="117">
        <f t="shared" si="3"/>
        <v>0</v>
      </c>
      <c r="O27" s="117">
        <f t="shared" si="3"/>
        <v>0</v>
      </c>
    </row>
    <row r="28" spans="1:15" ht="12.75">
      <c r="A28" s="418"/>
      <c r="B28" s="673"/>
      <c r="C28" s="683">
        <v>1</v>
      </c>
      <c r="D28" s="636" t="s">
        <v>279</v>
      </c>
      <c r="E28" s="556">
        <v>5</v>
      </c>
      <c r="F28" s="737"/>
      <c r="G28" s="729"/>
      <c r="H28" s="737"/>
      <c r="I28" s="731"/>
      <c r="J28" s="371"/>
      <c r="K28" s="115">
        <f>E28*$J28/1000000</f>
        <v>0</v>
      </c>
      <c r="L28" s="602"/>
      <c r="M28" s="602"/>
      <c r="N28" s="602"/>
      <c r="O28" s="602"/>
    </row>
    <row r="29" spans="1:15" ht="12.75">
      <c r="A29" s="418"/>
      <c r="B29" s="673"/>
      <c r="C29" s="683">
        <v>2</v>
      </c>
      <c r="D29" s="636" t="s">
        <v>280</v>
      </c>
      <c r="E29" s="556">
        <v>0.5</v>
      </c>
      <c r="F29" s="737"/>
      <c r="G29" s="729"/>
      <c r="H29" s="737"/>
      <c r="I29" s="731"/>
      <c r="J29" s="371"/>
      <c r="K29" s="115">
        <f>E29*$J29/1000000</f>
        <v>0</v>
      </c>
      <c r="L29" s="602"/>
      <c r="M29" s="602"/>
      <c r="N29" s="602"/>
      <c r="O29" s="602"/>
    </row>
    <row r="30" spans="1:15" ht="12.75">
      <c r="A30" s="418"/>
      <c r="B30" s="673"/>
      <c r="C30" s="683">
        <v>3</v>
      </c>
      <c r="D30" s="636" t="s">
        <v>281</v>
      </c>
      <c r="E30" s="556">
        <v>0.05</v>
      </c>
      <c r="F30" s="737"/>
      <c r="G30" s="729"/>
      <c r="H30" s="737"/>
      <c r="I30" s="731"/>
      <c r="J30" s="371"/>
      <c r="K30" s="115">
        <f>E30*$J30/1000000</f>
        <v>0</v>
      </c>
      <c r="L30" s="602"/>
      <c r="M30" s="602"/>
      <c r="N30" s="602"/>
      <c r="O30" s="602"/>
    </row>
    <row r="31" spans="1:15" ht="38.25">
      <c r="A31" s="418"/>
      <c r="B31" s="673"/>
      <c r="C31" s="683"/>
      <c r="D31" s="726" t="s">
        <v>389</v>
      </c>
      <c r="E31" s="556"/>
      <c r="F31" s="737"/>
      <c r="G31" s="729"/>
      <c r="H31" s="737"/>
      <c r="I31" s="731"/>
      <c r="J31" s="367">
        <f aca="true" t="shared" si="4" ref="J31:O31">J32+J33+J34</f>
        <v>0</v>
      </c>
      <c r="K31" s="117">
        <f t="shared" si="4"/>
        <v>0</v>
      </c>
      <c r="L31" s="117">
        <f t="shared" si="4"/>
        <v>0</v>
      </c>
      <c r="M31" s="117">
        <f t="shared" si="4"/>
        <v>0</v>
      </c>
      <c r="N31" s="117">
        <f t="shared" si="4"/>
        <v>0</v>
      </c>
      <c r="O31" s="117">
        <f t="shared" si="4"/>
        <v>0</v>
      </c>
    </row>
    <row r="32" spans="1:15" ht="12.75">
      <c r="A32" s="418"/>
      <c r="B32" s="673"/>
      <c r="C32" s="683">
        <v>1</v>
      </c>
      <c r="D32" s="636" t="s">
        <v>279</v>
      </c>
      <c r="E32" s="556"/>
      <c r="F32" s="737"/>
      <c r="G32" s="729"/>
      <c r="H32" s="737"/>
      <c r="I32" s="731">
        <v>8</v>
      </c>
      <c r="J32" s="371"/>
      <c r="K32" s="115"/>
      <c r="L32" s="602"/>
      <c r="M32" s="602"/>
      <c r="N32" s="602"/>
      <c r="O32" s="115">
        <f>I32*$J32/1000000</f>
        <v>0</v>
      </c>
    </row>
    <row r="33" spans="1:15" ht="12.75">
      <c r="A33" s="418"/>
      <c r="B33" s="673"/>
      <c r="C33" s="683">
        <v>2</v>
      </c>
      <c r="D33" s="636" t="s">
        <v>280</v>
      </c>
      <c r="E33" s="556"/>
      <c r="F33" s="737"/>
      <c r="G33" s="729"/>
      <c r="H33" s="737"/>
      <c r="I33" s="731">
        <v>0.85</v>
      </c>
      <c r="J33" s="371"/>
      <c r="K33" s="115"/>
      <c r="L33" s="602"/>
      <c r="M33" s="602"/>
      <c r="N33" s="602"/>
      <c r="O33" s="115">
        <f>I33*$J33/1000000</f>
        <v>0</v>
      </c>
    </row>
    <row r="34" spans="1:15" ht="12.75">
      <c r="A34" s="418"/>
      <c r="B34" s="673"/>
      <c r="C34" s="683">
        <v>3</v>
      </c>
      <c r="D34" s="636" t="s">
        <v>379</v>
      </c>
      <c r="E34" s="556"/>
      <c r="F34" s="737"/>
      <c r="G34" s="729"/>
      <c r="H34" s="737"/>
      <c r="I34" s="731">
        <v>0.02</v>
      </c>
      <c r="J34" s="371"/>
      <c r="K34" s="115"/>
      <c r="L34" s="602"/>
      <c r="M34" s="602"/>
      <c r="N34" s="602"/>
      <c r="O34" s="115">
        <f>I34*$J34/1000000</f>
        <v>0</v>
      </c>
    </row>
    <row r="35" spans="1:15" ht="25.5">
      <c r="A35" s="418"/>
      <c r="B35" s="739"/>
      <c r="C35" s="740"/>
      <c r="D35" s="726" t="s">
        <v>375</v>
      </c>
      <c r="E35" s="395"/>
      <c r="F35" s="395"/>
      <c r="G35" s="395"/>
      <c r="H35" s="395"/>
      <c r="I35" s="420"/>
      <c r="J35" s="367">
        <f aca="true" t="shared" si="5" ref="J35:O35">J37+J38+J40+J41+J43+J44</f>
        <v>0</v>
      </c>
      <c r="K35" s="117">
        <f t="shared" si="5"/>
        <v>0</v>
      </c>
      <c r="L35" s="117">
        <f t="shared" si="5"/>
        <v>0</v>
      </c>
      <c r="M35" s="117">
        <f t="shared" si="5"/>
        <v>0</v>
      </c>
      <c r="N35" s="117">
        <f t="shared" si="5"/>
        <v>0</v>
      </c>
      <c r="O35" s="117">
        <f t="shared" si="5"/>
        <v>0</v>
      </c>
    </row>
    <row r="36" spans="1:15" ht="12.75">
      <c r="A36" s="418"/>
      <c r="B36" s="673"/>
      <c r="C36" s="683">
        <v>1</v>
      </c>
      <c r="D36" s="636" t="s">
        <v>279</v>
      </c>
      <c r="E36" s="729"/>
      <c r="F36" s="737"/>
      <c r="G36" s="729"/>
      <c r="H36" s="732"/>
      <c r="I36" s="731"/>
      <c r="J36" s="371"/>
      <c r="K36" s="69"/>
      <c r="L36" s="338"/>
      <c r="M36" s="338"/>
      <c r="N36" s="338"/>
      <c r="O36" s="338"/>
    </row>
    <row r="37" spans="1:15" s="264" customFormat="1" ht="12.75">
      <c r="A37" s="621"/>
      <c r="B37" s="659"/>
      <c r="C37" s="728" t="s">
        <v>283</v>
      </c>
      <c r="D37" s="636" t="s">
        <v>285</v>
      </c>
      <c r="E37" s="556"/>
      <c r="F37" s="615">
        <v>25</v>
      </c>
      <c r="G37" s="556" t="s">
        <v>69</v>
      </c>
      <c r="H37" s="741">
        <v>2</v>
      </c>
      <c r="I37" s="532">
        <v>0.75</v>
      </c>
      <c r="J37" s="371"/>
      <c r="K37" s="115"/>
      <c r="L37" s="115">
        <f>F37*$J37/1000000</f>
        <v>0</v>
      </c>
      <c r="M37" s="340"/>
      <c r="N37" s="115">
        <f>H37*$J37/1000000</f>
        <v>0</v>
      </c>
      <c r="O37" s="115">
        <f>I37*$J37/1000000</f>
        <v>0</v>
      </c>
    </row>
    <row r="38" spans="1:15" s="264" customFormat="1" ht="12.75">
      <c r="A38" s="621"/>
      <c r="B38" s="659"/>
      <c r="C38" s="728" t="s">
        <v>284</v>
      </c>
      <c r="D38" s="636" t="s">
        <v>286</v>
      </c>
      <c r="E38" s="556"/>
      <c r="F38" s="615">
        <v>25</v>
      </c>
      <c r="G38" s="556" t="s">
        <v>69</v>
      </c>
      <c r="H38" s="741">
        <v>2</v>
      </c>
      <c r="I38" s="532">
        <v>4</v>
      </c>
      <c r="J38" s="371"/>
      <c r="K38" s="115"/>
      <c r="L38" s="115">
        <f>F38*$J38/1000000</f>
        <v>0</v>
      </c>
      <c r="M38" s="340"/>
      <c r="N38" s="115">
        <f>H38*$J38/1000000</f>
        <v>0</v>
      </c>
      <c r="O38" s="115">
        <f>I38*$J38/1000000</f>
        <v>0</v>
      </c>
    </row>
    <row r="39" spans="1:15" s="264" customFormat="1" ht="12.75">
      <c r="A39" s="621"/>
      <c r="B39" s="659"/>
      <c r="C39" s="683">
        <v>2</v>
      </c>
      <c r="D39" s="636" t="s">
        <v>280</v>
      </c>
      <c r="E39" s="556"/>
      <c r="F39" s="615"/>
      <c r="G39" s="556"/>
      <c r="H39" s="741"/>
      <c r="I39" s="532"/>
      <c r="J39" s="371"/>
      <c r="K39" s="276"/>
      <c r="L39" s="276"/>
      <c r="M39" s="340"/>
      <c r="N39" s="276"/>
      <c r="O39" s="276"/>
    </row>
    <row r="40" spans="1:15" s="264" customFormat="1" ht="12.75">
      <c r="A40" s="621"/>
      <c r="B40" s="659"/>
      <c r="C40" s="728" t="s">
        <v>276</v>
      </c>
      <c r="D40" s="636" t="s">
        <v>285</v>
      </c>
      <c r="E40" s="556"/>
      <c r="F40" s="615">
        <v>2.5</v>
      </c>
      <c r="G40" s="556" t="s">
        <v>69</v>
      </c>
      <c r="H40" s="741">
        <v>0.006</v>
      </c>
      <c r="I40" s="532">
        <v>0.2</v>
      </c>
      <c r="J40" s="371"/>
      <c r="K40" s="115"/>
      <c r="L40" s="115">
        <f aca="true" t="shared" si="6" ref="L40:O41">F40*$J40/1000000</f>
        <v>0</v>
      </c>
      <c r="M40" s="340"/>
      <c r="N40" s="115">
        <f t="shared" si="6"/>
        <v>0</v>
      </c>
      <c r="O40" s="115">
        <f t="shared" si="6"/>
        <v>0</v>
      </c>
    </row>
    <row r="41" spans="1:15" s="264" customFormat="1" ht="12.75">
      <c r="A41" s="621"/>
      <c r="B41" s="659"/>
      <c r="C41" s="728" t="s">
        <v>277</v>
      </c>
      <c r="D41" s="636" t="s">
        <v>286</v>
      </c>
      <c r="E41" s="556"/>
      <c r="F41" s="615">
        <v>2.5</v>
      </c>
      <c r="G41" s="556" t="s">
        <v>69</v>
      </c>
      <c r="H41" s="741">
        <v>0.006</v>
      </c>
      <c r="I41" s="532">
        <v>2</v>
      </c>
      <c r="J41" s="371"/>
      <c r="K41" s="115"/>
      <c r="L41" s="115">
        <f t="shared" si="6"/>
        <v>0</v>
      </c>
      <c r="M41" s="340"/>
      <c r="N41" s="115">
        <f t="shared" si="6"/>
        <v>0</v>
      </c>
      <c r="O41" s="115">
        <f t="shared" si="6"/>
        <v>0</v>
      </c>
    </row>
    <row r="42" spans="1:15" s="264" customFormat="1" ht="12.75">
      <c r="A42" s="621"/>
      <c r="B42" s="659"/>
      <c r="C42" s="683">
        <v>3</v>
      </c>
      <c r="D42" s="636" t="s">
        <v>379</v>
      </c>
      <c r="E42" s="556"/>
      <c r="F42" s="615"/>
      <c r="G42" s="556"/>
      <c r="H42" s="741"/>
      <c r="I42" s="532"/>
      <c r="J42" s="371"/>
      <c r="K42" s="276"/>
      <c r="L42" s="276"/>
      <c r="M42" s="340"/>
      <c r="N42" s="274"/>
      <c r="O42" s="276"/>
    </row>
    <row r="43" spans="1:15" s="264" customFormat="1" ht="12.75">
      <c r="A43" s="621"/>
      <c r="B43" s="659"/>
      <c r="C43" s="728" t="s">
        <v>287</v>
      </c>
      <c r="D43" s="636" t="s">
        <v>285</v>
      </c>
      <c r="E43" s="556"/>
      <c r="F43" s="615">
        <v>0.5</v>
      </c>
      <c r="G43" s="556" t="s">
        <v>69</v>
      </c>
      <c r="H43" s="741" t="s">
        <v>57</v>
      </c>
      <c r="I43" s="532">
        <v>0.095</v>
      </c>
      <c r="J43" s="371"/>
      <c r="K43" s="115"/>
      <c r="L43" s="115">
        <f aca="true" t="shared" si="7" ref="L43:O44">F43*$J43/1000000</f>
        <v>0</v>
      </c>
      <c r="M43" s="340"/>
      <c r="N43" s="274"/>
      <c r="O43" s="115">
        <f t="shared" si="7"/>
        <v>0</v>
      </c>
    </row>
    <row r="44" spans="1:15" s="264" customFormat="1" ht="12.75">
      <c r="A44" s="621"/>
      <c r="B44" s="659"/>
      <c r="C44" s="728" t="s">
        <v>288</v>
      </c>
      <c r="D44" s="636" t="s">
        <v>286</v>
      </c>
      <c r="E44" s="556"/>
      <c r="F44" s="615">
        <v>0.5</v>
      </c>
      <c r="G44" s="556" t="s">
        <v>69</v>
      </c>
      <c r="H44" s="741" t="s">
        <v>57</v>
      </c>
      <c r="I44" s="532">
        <v>0.4</v>
      </c>
      <c r="J44" s="371"/>
      <c r="K44" s="115"/>
      <c r="L44" s="115">
        <f t="shared" si="7"/>
        <v>0</v>
      </c>
      <c r="M44" s="340"/>
      <c r="N44" s="274"/>
      <c r="O44" s="115">
        <f t="shared" si="7"/>
        <v>0</v>
      </c>
    </row>
    <row r="45" spans="1:15" s="264" customFormat="1" ht="12.75">
      <c r="A45" s="621"/>
      <c r="B45" s="659"/>
      <c r="C45" s="728"/>
      <c r="D45" s="726" t="s">
        <v>296</v>
      </c>
      <c r="E45" s="556"/>
      <c r="F45" s="615"/>
      <c r="G45" s="556"/>
      <c r="H45" s="741"/>
      <c r="I45" s="532"/>
      <c r="J45" s="367">
        <f aca="true" t="shared" si="8" ref="J45:O45">J46+J47+J48</f>
        <v>0</v>
      </c>
      <c r="K45" s="117">
        <f t="shared" si="8"/>
        <v>0</v>
      </c>
      <c r="L45" s="117">
        <f t="shared" si="8"/>
        <v>0</v>
      </c>
      <c r="M45" s="117">
        <f t="shared" si="8"/>
        <v>0</v>
      </c>
      <c r="N45" s="117">
        <f t="shared" si="8"/>
        <v>0</v>
      </c>
      <c r="O45" s="117">
        <f t="shared" si="8"/>
        <v>0</v>
      </c>
    </row>
    <row r="46" spans="1:15" s="264" customFormat="1" ht="12.75">
      <c r="A46" s="621"/>
      <c r="B46" s="659"/>
      <c r="C46" s="683">
        <v>1</v>
      </c>
      <c r="D46" s="636" t="s">
        <v>279</v>
      </c>
      <c r="E46" s="556">
        <v>1</v>
      </c>
      <c r="F46" s="615">
        <v>0.03</v>
      </c>
      <c r="G46" s="556" t="s">
        <v>69</v>
      </c>
      <c r="H46" s="741" t="s">
        <v>57</v>
      </c>
      <c r="I46" s="532">
        <v>0.095</v>
      </c>
      <c r="J46" s="371"/>
      <c r="K46" s="115">
        <f aca="true" t="shared" si="9" ref="K46:L48">E46*$J46/1000000</f>
        <v>0</v>
      </c>
      <c r="L46" s="115">
        <f t="shared" si="9"/>
        <v>0</v>
      </c>
      <c r="M46" s="340"/>
      <c r="N46" s="274"/>
      <c r="O46" s="115">
        <f>I46*$J46/1000000</f>
        <v>0</v>
      </c>
    </row>
    <row r="47" spans="1:15" s="264" customFormat="1" ht="12.75">
      <c r="A47" s="621"/>
      <c r="B47" s="659"/>
      <c r="C47" s="683">
        <v>2</v>
      </c>
      <c r="D47" s="636" t="s">
        <v>280</v>
      </c>
      <c r="E47" s="556">
        <v>0.1</v>
      </c>
      <c r="F47" s="615">
        <v>0.003</v>
      </c>
      <c r="G47" s="556" t="s">
        <v>69</v>
      </c>
      <c r="H47" s="741" t="s">
        <v>57</v>
      </c>
      <c r="I47" s="532">
        <v>0.06</v>
      </c>
      <c r="J47" s="371"/>
      <c r="K47" s="115">
        <f t="shared" si="9"/>
        <v>0</v>
      </c>
      <c r="L47" s="115">
        <f t="shared" si="9"/>
        <v>0</v>
      </c>
      <c r="M47" s="340"/>
      <c r="N47" s="274"/>
      <c r="O47" s="115">
        <f>I47*$J47/1000000</f>
        <v>0</v>
      </c>
    </row>
    <row r="48" spans="1:15" ht="13.5" thickBot="1">
      <c r="A48" s="418"/>
      <c r="B48" s="733"/>
      <c r="C48" s="742">
        <v>3</v>
      </c>
      <c r="D48" s="533" t="s">
        <v>379</v>
      </c>
      <c r="E48" s="743">
        <v>0.021</v>
      </c>
      <c r="F48" s="735">
        <v>0.0003</v>
      </c>
      <c r="G48" s="734" t="s">
        <v>69</v>
      </c>
      <c r="H48" s="744" t="s">
        <v>69</v>
      </c>
      <c r="I48" s="736">
        <v>0.005</v>
      </c>
      <c r="J48" s="369"/>
      <c r="K48" s="116">
        <f t="shared" si="9"/>
        <v>0</v>
      </c>
      <c r="L48" s="116">
        <f t="shared" si="9"/>
        <v>0</v>
      </c>
      <c r="M48" s="157"/>
      <c r="N48" s="116"/>
      <c r="O48" s="116">
        <f>I48*$J48/1000000</f>
        <v>0</v>
      </c>
    </row>
    <row r="49" spans="1:15" ht="12.75">
      <c r="A49" s="418"/>
      <c r="B49" s="673" t="s">
        <v>19</v>
      </c>
      <c r="C49" s="683"/>
      <c r="D49" s="745" t="s">
        <v>298</v>
      </c>
      <c r="E49" s="746"/>
      <c r="F49" s="746"/>
      <c r="G49" s="746"/>
      <c r="H49" s="746"/>
      <c r="I49" s="747"/>
      <c r="J49" s="371"/>
      <c r="K49" s="379">
        <f>K50+K52+K57+K60+K63+K66+K70+K74+K78+K83+K86+K90</f>
        <v>0</v>
      </c>
      <c r="L49" s="379">
        <f>L50+L52+L57+L60+L63+L66+L70+L74+L78+L83+L86+L90</f>
        <v>0</v>
      </c>
      <c r="M49" s="379">
        <f>M50+M52+M57+M60+M63+M66+M70+M74+M78+M83+M86+M90</f>
        <v>0</v>
      </c>
      <c r="N49" s="379">
        <f>N50+N52+N57+N60+N63+N66+N70+N74+N78+N83+N86+N90</f>
        <v>0</v>
      </c>
      <c r="O49" s="379">
        <f>O50+O52+O57+O60+O63+O66+O70+O74+O78+O83+O86+O90</f>
        <v>0</v>
      </c>
    </row>
    <row r="50" spans="1:15" ht="12.75">
      <c r="A50" s="418"/>
      <c r="B50" s="748"/>
      <c r="C50" s="683"/>
      <c r="D50" s="749" t="s">
        <v>208</v>
      </c>
      <c r="E50" s="750"/>
      <c r="F50" s="751"/>
      <c r="G50" s="750"/>
      <c r="H50" s="751"/>
      <c r="I50" s="752"/>
      <c r="J50" s="580">
        <f aca="true" t="shared" si="10" ref="J50:O50">J51</f>
        <v>0</v>
      </c>
      <c r="K50" s="117">
        <f t="shared" si="10"/>
        <v>0</v>
      </c>
      <c r="L50" s="117">
        <f t="shared" si="10"/>
        <v>0</v>
      </c>
      <c r="M50" s="117">
        <f t="shared" si="10"/>
        <v>0</v>
      </c>
      <c r="N50" s="117">
        <f t="shared" si="10"/>
        <v>0</v>
      </c>
      <c r="O50" s="117">
        <f t="shared" si="10"/>
        <v>0</v>
      </c>
    </row>
    <row r="51" spans="1:15" ht="12.75">
      <c r="A51" s="418"/>
      <c r="B51" s="748"/>
      <c r="C51" s="688">
        <v>1</v>
      </c>
      <c r="D51" s="533" t="s">
        <v>289</v>
      </c>
      <c r="E51" s="734" t="s">
        <v>57</v>
      </c>
      <c r="F51" s="735" t="s">
        <v>57</v>
      </c>
      <c r="G51" s="734" t="s">
        <v>69</v>
      </c>
      <c r="H51" s="744">
        <v>39</v>
      </c>
      <c r="I51" s="736" t="s">
        <v>57</v>
      </c>
      <c r="J51" s="369"/>
      <c r="K51" s="70"/>
      <c r="L51" s="157"/>
      <c r="M51" s="157"/>
      <c r="N51" s="116">
        <f>H51*$J51/1000000</f>
        <v>0</v>
      </c>
      <c r="O51" s="157"/>
    </row>
    <row r="52" spans="1:15" ht="12.75">
      <c r="A52" s="418"/>
      <c r="B52" s="748"/>
      <c r="C52" s="683"/>
      <c r="D52" s="749" t="s">
        <v>290</v>
      </c>
      <c r="E52" s="729"/>
      <c r="F52" s="737"/>
      <c r="G52" s="729"/>
      <c r="H52" s="737"/>
      <c r="I52" s="731"/>
      <c r="J52" s="367">
        <f aca="true" t="shared" si="11" ref="J52:O52">J53+J54+J55+J56</f>
        <v>0</v>
      </c>
      <c r="K52" s="117">
        <f t="shared" si="11"/>
        <v>0</v>
      </c>
      <c r="L52" s="117">
        <f t="shared" si="11"/>
        <v>0</v>
      </c>
      <c r="M52" s="117">
        <f t="shared" si="11"/>
        <v>0</v>
      </c>
      <c r="N52" s="117">
        <f t="shared" si="11"/>
        <v>0</v>
      </c>
      <c r="O52" s="117">
        <f t="shared" si="11"/>
        <v>0</v>
      </c>
    </row>
    <row r="53" spans="1:15" ht="12.75">
      <c r="A53" s="418"/>
      <c r="B53" s="748"/>
      <c r="C53" s="683">
        <v>1</v>
      </c>
      <c r="D53" s="556" t="s">
        <v>291</v>
      </c>
      <c r="E53" s="729"/>
      <c r="F53" s="737"/>
      <c r="G53" s="729"/>
      <c r="H53" s="732">
        <v>15000</v>
      </c>
      <c r="I53" s="731"/>
      <c r="J53" s="372"/>
      <c r="K53" s="341"/>
      <c r="L53" s="341"/>
      <c r="M53" s="341"/>
      <c r="N53" s="115">
        <f>H53*$J53/1000000</f>
        <v>0</v>
      </c>
      <c r="O53" s="341"/>
    </row>
    <row r="54" spans="1:15" ht="12.75">
      <c r="A54" s="418"/>
      <c r="B54" s="748"/>
      <c r="C54" s="683">
        <v>2</v>
      </c>
      <c r="D54" s="556" t="s">
        <v>292</v>
      </c>
      <c r="E54" s="729"/>
      <c r="F54" s="737"/>
      <c r="G54" s="729"/>
      <c r="H54" s="753">
        <v>70000</v>
      </c>
      <c r="I54" s="754"/>
      <c r="J54" s="368"/>
      <c r="K54" s="69"/>
      <c r="L54" s="338"/>
      <c r="M54" s="341"/>
      <c r="N54" s="115">
        <f>H54*$J54/1000000</f>
        <v>0</v>
      </c>
      <c r="O54" s="338"/>
    </row>
    <row r="55" spans="1:15" s="264" customFormat="1" ht="12.75">
      <c r="A55" s="621"/>
      <c r="B55" s="755"/>
      <c r="C55" s="728">
        <v>3</v>
      </c>
      <c r="D55" s="556" t="s">
        <v>293</v>
      </c>
      <c r="E55" s="556"/>
      <c r="F55" s="615"/>
      <c r="G55" s="556"/>
      <c r="H55" s="753">
        <v>300000</v>
      </c>
      <c r="I55" s="756"/>
      <c r="J55" s="372"/>
      <c r="K55" s="341"/>
      <c r="L55" s="341"/>
      <c r="M55" s="341"/>
      <c r="N55" s="115">
        <f>H55*$J55/1000000</f>
        <v>0</v>
      </c>
      <c r="O55" s="341"/>
    </row>
    <row r="56" spans="1:15" ht="12.75">
      <c r="A56" s="418"/>
      <c r="B56" s="748"/>
      <c r="C56" s="688">
        <v>4</v>
      </c>
      <c r="D56" s="533" t="s">
        <v>294</v>
      </c>
      <c r="E56" s="734"/>
      <c r="F56" s="735"/>
      <c r="G56" s="734"/>
      <c r="H56" s="757">
        <v>1500000</v>
      </c>
      <c r="I56" s="758"/>
      <c r="J56" s="369"/>
      <c r="K56" s="70"/>
      <c r="L56" s="157"/>
      <c r="M56" s="157"/>
      <c r="N56" s="116">
        <f>H56*$J56/1000000</f>
        <v>0</v>
      </c>
      <c r="O56" s="157"/>
    </row>
    <row r="57" spans="1:15" ht="12.75">
      <c r="A57" s="418"/>
      <c r="B57" s="759"/>
      <c r="C57" s="683"/>
      <c r="D57" s="749" t="s">
        <v>297</v>
      </c>
      <c r="E57" s="750"/>
      <c r="F57" s="750"/>
      <c r="G57" s="750"/>
      <c r="H57" s="750"/>
      <c r="I57" s="752"/>
      <c r="J57" s="367">
        <f aca="true" t="shared" si="12" ref="J57:O57">J58+J59</f>
        <v>0</v>
      </c>
      <c r="K57" s="117">
        <f t="shared" si="12"/>
        <v>0</v>
      </c>
      <c r="L57" s="117">
        <f t="shared" si="12"/>
        <v>0</v>
      </c>
      <c r="M57" s="117">
        <f t="shared" si="12"/>
        <v>0</v>
      </c>
      <c r="N57" s="117">
        <f t="shared" si="12"/>
        <v>0</v>
      </c>
      <c r="O57" s="117">
        <f t="shared" si="12"/>
        <v>0</v>
      </c>
    </row>
    <row r="58" spans="1:15" ht="12.75">
      <c r="A58" s="418"/>
      <c r="B58" s="759"/>
      <c r="C58" s="683">
        <v>1</v>
      </c>
      <c r="D58" s="556" t="s">
        <v>299</v>
      </c>
      <c r="E58" s="729" t="s">
        <v>57</v>
      </c>
      <c r="F58" s="737" t="s">
        <v>57</v>
      </c>
      <c r="G58" s="729" t="s">
        <v>57</v>
      </c>
      <c r="H58" s="753">
        <v>634000</v>
      </c>
      <c r="I58" s="754" t="s">
        <v>57</v>
      </c>
      <c r="J58" s="368"/>
      <c r="K58" s="348"/>
      <c r="L58" s="338"/>
      <c r="M58" s="338"/>
      <c r="N58" s="115">
        <f>H58*$J58/1000000</f>
        <v>0</v>
      </c>
      <c r="O58" s="338"/>
    </row>
    <row r="59" spans="1:15" ht="12.75">
      <c r="A59" s="418"/>
      <c r="B59" s="759"/>
      <c r="C59" s="688">
        <v>2</v>
      </c>
      <c r="D59" s="533" t="s">
        <v>300</v>
      </c>
      <c r="E59" s="734" t="s">
        <v>57</v>
      </c>
      <c r="F59" s="735" t="s">
        <v>57</v>
      </c>
      <c r="G59" s="734" t="s">
        <v>57</v>
      </c>
      <c r="H59" s="757">
        <v>12500</v>
      </c>
      <c r="I59" s="758" t="s">
        <v>57</v>
      </c>
      <c r="J59" s="369"/>
      <c r="K59" s="342"/>
      <c r="L59" s="157"/>
      <c r="M59" s="157"/>
      <c r="N59" s="116">
        <f>H59*$J59/1000000</f>
        <v>0</v>
      </c>
      <c r="O59" s="157"/>
    </row>
    <row r="60" spans="1:15" ht="12.75">
      <c r="A60" s="418"/>
      <c r="B60" s="759"/>
      <c r="C60" s="683"/>
      <c r="D60" s="749" t="s">
        <v>377</v>
      </c>
      <c r="E60" s="729"/>
      <c r="F60" s="737"/>
      <c r="G60" s="729"/>
      <c r="H60" s="753"/>
      <c r="I60" s="754"/>
      <c r="J60" s="367">
        <f aca="true" t="shared" si="13" ref="J60:O60">J61+J62</f>
        <v>0</v>
      </c>
      <c r="K60" s="117">
        <f t="shared" si="13"/>
        <v>0</v>
      </c>
      <c r="L60" s="117">
        <f t="shared" si="13"/>
        <v>0</v>
      </c>
      <c r="M60" s="117">
        <f t="shared" si="13"/>
        <v>0</v>
      </c>
      <c r="N60" s="117">
        <f t="shared" si="13"/>
        <v>0</v>
      </c>
      <c r="O60" s="117">
        <f t="shared" si="13"/>
        <v>0</v>
      </c>
    </row>
    <row r="61" spans="1:15" ht="12.75">
      <c r="A61" s="418"/>
      <c r="B61" s="759"/>
      <c r="C61" s="683">
        <v>1</v>
      </c>
      <c r="D61" s="556" t="s">
        <v>301</v>
      </c>
      <c r="E61" s="729" t="s">
        <v>57</v>
      </c>
      <c r="F61" s="737" t="s">
        <v>57</v>
      </c>
      <c r="G61" s="729" t="s">
        <v>57</v>
      </c>
      <c r="H61" s="753">
        <v>7000</v>
      </c>
      <c r="I61" s="754" t="s">
        <v>57</v>
      </c>
      <c r="J61" s="368"/>
      <c r="K61" s="348"/>
      <c r="L61" s="338"/>
      <c r="M61" s="338"/>
      <c r="N61" s="115">
        <f>H61*$J61/1000000</f>
        <v>0</v>
      </c>
      <c r="O61" s="338"/>
    </row>
    <row r="62" spans="1:15" ht="12.75">
      <c r="A62" s="418"/>
      <c r="B62" s="759"/>
      <c r="C62" s="688">
        <v>2</v>
      </c>
      <c r="D62" s="533" t="s">
        <v>378</v>
      </c>
      <c r="E62" s="734" t="s">
        <v>57</v>
      </c>
      <c r="F62" s="735" t="s">
        <v>57</v>
      </c>
      <c r="G62" s="734" t="s">
        <v>57</v>
      </c>
      <c r="H62" s="757">
        <v>700</v>
      </c>
      <c r="I62" s="758" t="s">
        <v>57</v>
      </c>
      <c r="J62" s="369"/>
      <c r="K62" s="342"/>
      <c r="L62" s="157"/>
      <c r="M62" s="157"/>
      <c r="N62" s="116">
        <f>H62*$J62/1000000</f>
        <v>0</v>
      </c>
      <c r="O62" s="157"/>
    </row>
    <row r="63" spans="1:15" ht="12.75">
      <c r="A63" s="418"/>
      <c r="B63" s="759"/>
      <c r="C63" s="683"/>
      <c r="D63" s="749" t="s">
        <v>302</v>
      </c>
      <c r="E63" s="729"/>
      <c r="F63" s="737"/>
      <c r="G63" s="729"/>
      <c r="H63" s="753"/>
      <c r="I63" s="754"/>
      <c r="J63" s="367">
        <f aca="true" t="shared" si="14" ref="J63:O63">J64+J65</f>
        <v>0</v>
      </c>
      <c r="K63" s="117">
        <f t="shared" si="14"/>
        <v>0</v>
      </c>
      <c r="L63" s="117">
        <f t="shared" si="14"/>
        <v>0</v>
      </c>
      <c r="M63" s="117">
        <f t="shared" si="14"/>
        <v>0</v>
      </c>
      <c r="N63" s="117">
        <f t="shared" si="14"/>
        <v>0</v>
      </c>
      <c r="O63" s="117">
        <f t="shared" si="14"/>
        <v>0</v>
      </c>
    </row>
    <row r="64" spans="1:15" ht="12.75">
      <c r="A64" s="418"/>
      <c r="B64" s="759"/>
      <c r="C64" s="683">
        <v>1</v>
      </c>
      <c r="D64" s="556" t="s">
        <v>303</v>
      </c>
      <c r="E64" s="729" t="s">
        <v>57</v>
      </c>
      <c r="F64" s="737" t="s">
        <v>57</v>
      </c>
      <c r="G64" s="729" t="s">
        <v>57</v>
      </c>
      <c r="H64" s="753">
        <v>9200000</v>
      </c>
      <c r="I64" s="754" t="s">
        <v>57</v>
      </c>
      <c r="J64" s="368"/>
      <c r="K64" s="348"/>
      <c r="L64" s="338"/>
      <c r="M64" s="338"/>
      <c r="N64" s="115">
        <f>H64*$J64/1000000</f>
        <v>0</v>
      </c>
      <c r="O64" s="338"/>
    </row>
    <row r="65" spans="1:15" ht="12.75">
      <c r="A65" s="418"/>
      <c r="B65" s="759"/>
      <c r="C65" s="688">
        <v>2</v>
      </c>
      <c r="D65" s="533" t="s">
        <v>304</v>
      </c>
      <c r="E65" s="734" t="s">
        <v>57</v>
      </c>
      <c r="F65" s="735" t="s">
        <v>57</v>
      </c>
      <c r="G65" s="734" t="s">
        <v>57</v>
      </c>
      <c r="H65" s="757">
        <v>4500</v>
      </c>
      <c r="I65" s="758" t="s">
        <v>57</v>
      </c>
      <c r="J65" s="369"/>
      <c r="K65" s="342"/>
      <c r="L65" s="157"/>
      <c r="M65" s="157"/>
      <c r="N65" s="116">
        <f>H65*$J65/1000000</f>
        <v>0</v>
      </c>
      <c r="O65" s="157"/>
    </row>
    <row r="66" spans="1:15" ht="12.75">
      <c r="A66" s="418"/>
      <c r="B66" s="759"/>
      <c r="C66" s="683"/>
      <c r="D66" s="749" t="s">
        <v>305</v>
      </c>
      <c r="E66" s="729"/>
      <c r="F66" s="737"/>
      <c r="G66" s="729"/>
      <c r="H66" s="753"/>
      <c r="I66" s="754"/>
      <c r="J66" s="367">
        <f aca="true" t="shared" si="15" ref="J66:O66">J67+J68+J69</f>
        <v>0</v>
      </c>
      <c r="K66" s="117">
        <f t="shared" si="15"/>
        <v>0</v>
      </c>
      <c r="L66" s="117">
        <f t="shared" si="15"/>
        <v>0</v>
      </c>
      <c r="M66" s="117">
        <f t="shared" si="15"/>
        <v>0</v>
      </c>
      <c r="N66" s="117">
        <f t="shared" si="15"/>
        <v>0</v>
      </c>
      <c r="O66" s="117">
        <f t="shared" si="15"/>
        <v>0</v>
      </c>
    </row>
    <row r="67" spans="1:15" ht="12.75">
      <c r="A67" s="418"/>
      <c r="B67" s="759"/>
      <c r="C67" s="683">
        <v>1</v>
      </c>
      <c r="D67" s="636" t="s">
        <v>279</v>
      </c>
      <c r="E67" s="729" t="s">
        <v>57</v>
      </c>
      <c r="F67" s="737" t="s">
        <v>57</v>
      </c>
      <c r="G67" s="729" t="s">
        <v>57</v>
      </c>
      <c r="H67" s="753">
        <v>5600</v>
      </c>
      <c r="I67" s="754" t="s">
        <v>57</v>
      </c>
      <c r="J67" s="368"/>
      <c r="K67" s="348"/>
      <c r="L67" s="338"/>
      <c r="M67" s="338"/>
      <c r="N67" s="115">
        <f>H67*$J67/1000000</f>
        <v>0</v>
      </c>
      <c r="O67" s="338"/>
    </row>
    <row r="68" spans="1:15" ht="12.75">
      <c r="A68" s="418"/>
      <c r="B68" s="759"/>
      <c r="C68" s="683">
        <v>2</v>
      </c>
      <c r="D68" s="636" t="s">
        <v>280</v>
      </c>
      <c r="E68" s="729" t="s">
        <v>57</v>
      </c>
      <c r="F68" s="737" t="s">
        <v>57</v>
      </c>
      <c r="G68" s="729" t="s">
        <v>57</v>
      </c>
      <c r="H68" s="753">
        <v>2600</v>
      </c>
      <c r="I68" s="754" t="s">
        <v>57</v>
      </c>
      <c r="J68" s="368"/>
      <c r="K68" s="348"/>
      <c r="L68" s="338"/>
      <c r="M68" s="338"/>
      <c r="N68" s="115">
        <f>H68*$J68/1000000</f>
        <v>0</v>
      </c>
      <c r="O68" s="338"/>
    </row>
    <row r="69" spans="1:15" ht="12.75">
      <c r="A69" s="418"/>
      <c r="B69" s="759"/>
      <c r="C69" s="688">
        <v>3</v>
      </c>
      <c r="D69" s="618" t="s">
        <v>281</v>
      </c>
      <c r="E69" s="734" t="s">
        <v>57</v>
      </c>
      <c r="F69" s="735" t="s">
        <v>57</v>
      </c>
      <c r="G69" s="734" t="s">
        <v>57</v>
      </c>
      <c r="H69" s="757">
        <v>260</v>
      </c>
      <c r="I69" s="758" t="s">
        <v>57</v>
      </c>
      <c r="J69" s="369"/>
      <c r="K69" s="342"/>
      <c r="L69" s="157"/>
      <c r="M69" s="157"/>
      <c r="N69" s="116">
        <f>H69*$J69/1000000</f>
        <v>0</v>
      </c>
      <c r="O69" s="157"/>
    </row>
    <row r="70" spans="1:15" ht="12.75">
      <c r="A70" s="418"/>
      <c r="B70" s="759"/>
      <c r="C70" s="683"/>
      <c r="D70" s="749" t="s">
        <v>306</v>
      </c>
      <c r="E70" s="729"/>
      <c r="F70" s="737"/>
      <c r="G70" s="729"/>
      <c r="H70" s="753"/>
      <c r="I70" s="754"/>
      <c r="J70" s="367">
        <f aca="true" t="shared" si="16" ref="J70:O70">J71+J72+J73</f>
        <v>0</v>
      </c>
      <c r="K70" s="117">
        <f t="shared" si="16"/>
        <v>0</v>
      </c>
      <c r="L70" s="117">
        <f t="shared" si="16"/>
        <v>0</v>
      </c>
      <c r="M70" s="117">
        <f t="shared" si="16"/>
        <v>0</v>
      </c>
      <c r="N70" s="117">
        <f t="shared" si="16"/>
        <v>0</v>
      </c>
      <c r="O70" s="117">
        <f t="shared" si="16"/>
        <v>0</v>
      </c>
    </row>
    <row r="71" spans="1:15" ht="12.75">
      <c r="A71" s="418"/>
      <c r="B71" s="759"/>
      <c r="C71" s="683">
        <v>1</v>
      </c>
      <c r="D71" s="636" t="s">
        <v>279</v>
      </c>
      <c r="E71" s="729" t="s">
        <v>57</v>
      </c>
      <c r="F71" s="737" t="s">
        <v>57</v>
      </c>
      <c r="G71" s="729" t="s">
        <v>57</v>
      </c>
      <c r="H71" s="753">
        <v>5688</v>
      </c>
      <c r="I71" s="754" t="s">
        <v>57</v>
      </c>
      <c r="J71" s="368"/>
      <c r="K71" s="348"/>
      <c r="L71" s="338"/>
      <c r="M71" s="338"/>
      <c r="N71" s="115">
        <f>H71*$J71/1000000</f>
        <v>0</v>
      </c>
      <c r="O71" s="338"/>
    </row>
    <row r="72" spans="1:15" ht="12.75">
      <c r="A72" s="418"/>
      <c r="B72" s="759"/>
      <c r="C72" s="683">
        <v>2</v>
      </c>
      <c r="D72" s="636" t="s">
        <v>280</v>
      </c>
      <c r="E72" s="729" t="s">
        <v>57</v>
      </c>
      <c r="F72" s="737" t="s">
        <v>57</v>
      </c>
      <c r="G72" s="729" t="s">
        <v>57</v>
      </c>
      <c r="H72" s="753">
        <v>170</v>
      </c>
      <c r="I72" s="754" t="s">
        <v>57</v>
      </c>
      <c r="J72" s="368"/>
      <c r="K72" s="348"/>
      <c r="L72" s="338"/>
      <c r="M72" s="338"/>
      <c r="N72" s="115">
        <f>H72*$J72/1000000</f>
        <v>0</v>
      </c>
      <c r="O72" s="338"/>
    </row>
    <row r="73" spans="1:15" ht="12.75">
      <c r="A73" s="418"/>
      <c r="B73" s="759"/>
      <c r="C73" s="688">
        <v>3</v>
      </c>
      <c r="D73" s="618" t="s">
        <v>281</v>
      </c>
      <c r="E73" s="734" t="s">
        <v>57</v>
      </c>
      <c r="F73" s="735" t="s">
        <v>57</v>
      </c>
      <c r="G73" s="734" t="s">
        <v>57</v>
      </c>
      <c r="H73" s="618">
        <v>0.1</v>
      </c>
      <c r="I73" s="758" t="s">
        <v>57</v>
      </c>
      <c r="J73" s="369"/>
      <c r="K73" s="342"/>
      <c r="L73" s="157"/>
      <c r="M73" s="157"/>
      <c r="N73" s="116">
        <f>H73*$J73/1000000</f>
        <v>0</v>
      </c>
      <c r="O73" s="157"/>
    </row>
    <row r="74" spans="1:15" ht="12.75">
      <c r="A74" s="418"/>
      <c r="B74" s="759"/>
      <c r="C74" s="683"/>
      <c r="D74" s="749" t="s">
        <v>307</v>
      </c>
      <c r="E74" s="729"/>
      <c r="F74" s="737"/>
      <c r="G74" s="729"/>
      <c r="H74" s="753"/>
      <c r="I74" s="754"/>
      <c r="J74" s="367">
        <f aca="true" t="shared" si="17" ref="J74:O74">J75+J76+J77</f>
        <v>0</v>
      </c>
      <c r="K74" s="117">
        <f t="shared" si="17"/>
        <v>0</v>
      </c>
      <c r="L74" s="117">
        <f t="shared" si="17"/>
        <v>0</v>
      </c>
      <c r="M74" s="117">
        <f t="shared" si="17"/>
        <v>0</v>
      </c>
      <c r="N74" s="117">
        <f t="shared" si="17"/>
        <v>0</v>
      </c>
      <c r="O74" s="117">
        <f t="shared" si="17"/>
        <v>0</v>
      </c>
    </row>
    <row r="75" spans="1:15" ht="12.75">
      <c r="A75" s="418"/>
      <c r="B75" s="759"/>
      <c r="C75" s="683">
        <v>1</v>
      </c>
      <c r="D75" s="636" t="s">
        <v>279</v>
      </c>
      <c r="E75" s="729" t="s">
        <v>57</v>
      </c>
      <c r="F75" s="737" t="s">
        <v>57</v>
      </c>
      <c r="G75" s="729" t="s">
        <v>57</v>
      </c>
      <c r="H75" s="753" t="s">
        <v>57</v>
      </c>
      <c r="I75" s="754" t="s">
        <v>57</v>
      </c>
      <c r="J75" s="368"/>
      <c r="K75" s="348"/>
      <c r="L75" s="338"/>
      <c r="M75" s="338"/>
      <c r="N75" s="115"/>
      <c r="O75" s="338"/>
    </row>
    <row r="76" spans="1:15" ht="12.75">
      <c r="A76" s="418"/>
      <c r="B76" s="759"/>
      <c r="C76" s="683">
        <v>2</v>
      </c>
      <c r="D76" s="636" t="s">
        <v>280</v>
      </c>
      <c r="E76" s="729" t="s">
        <v>57</v>
      </c>
      <c r="F76" s="737" t="s">
        <v>57</v>
      </c>
      <c r="G76" s="729" t="s">
        <v>57</v>
      </c>
      <c r="H76" s="753">
        <v>500</v>
      </c>
      <c r="I76" s="754" t="s">
        <v>57</v>
      </c>
      <c r="J76" s="368"/>
      <c r="K76" s="348"/>
      <c r="L76" s="338"/>
      <c r="M76" s="338"/>
      <c r="N76" s="115">
        <f>H76*$J76/1000000</f>
        <v>0</v>
      </c>
      <c r="O76" s="338"/>
    </row>
    <row r="77" spans="1:15" ht="12.75">
      <c r="A77" s="418"/>
      <c r="B77" s="759"/>
      <c r="C77" s="688">
        <v>3</v>
      </c>
      <c r="D77" s="618" t="s">
        <v>281</v>
      </c>
      <c r="E77" s="734" t="s">
        <v>57</v>
      </c>
      <c r="F77" s="735" t="s">
        <v>57</v>
      </c>
      <c r="G77" s="734" t="s">
        <v>57</v>
      </c>
      <c r="H77" s="757">
        <v>140</v>
      </c>
      <c r="I77" s="758" t="s">
        <v>57</v>
      </c>
      <c r="J77" s="369"/>
      <c r="K77" s="342"/>
      <c r="L77" s="157"/>
      <c r="M77" s="157"/>
      <c r="N77" s="116">
        <f>H77*$J77/1000000</f>
        <v>0</v>
      </c>
      <c r="O77" s="157"/>
    </row>
    <row r="78" spans="1:15" ht="12.75">
      <c r="A78" s="418"/>
      <c r="B78" s="759"/>
      <c r="C78" s="683"/>
      <c r="D78" s="749" t="s">
        <v>308</v>
      </c>
      <c r="E78" s="729"/>
      <c r="F78" s="737"/>
      <c r="G78" s="729"/>
      <c r="H78" s="753"/>
      <c r="I78" s="754"/>
      <c r="J78" s="367">
        <f aca="true" t="shared" si="18" ref="J78:O78">J79+J80+J81+J82</f>
        <v>0</v>
      </c>
      <c r="K78" s="117">
        <f t="shared" si="18"/>
        <v>0</v>
      </c>
      <c r="L78" s="117">
        <f t="shared" si="18"/>
        <v>0</v>
      </c>
      <c r="M78" s="117">
        <f t="shared" si="18"/>
        <v>0</v>
      </c>
      <c r="N78" s="117">
        <f t="shared" si="18"/>
        <v>0</v>
      </c>
      <c r="O78" s="117">
        <f t="shared" si="18"/>
        <v>0</v>
      </c>
    </row>
    <row r="79" spans="1:15" ht="12.75">
      <c r="A79" s="418"/>
      <c r="B79" s="759"/>
      <c r="C79" s="683">
        <v>1</v>
      </c>
      <c r="D79" s="556" t="s">
        <v>309</v>
      </c>
      <c r="E79" s="729" t="s">
        <v>57</v>
      </c>
      <c r="F79" s="729" t="s">
        <v>57</v>
      </c>
      <c r="G79" s="729" t="s">
        <v>57</v>
      </c>
      <c r="H79" s="753">
        <v>400000</v>
      </c>
      <c r="I79" s="754" t="s">
        <v>57</v>
      </c>
      <c r="J79" s="368"/>
      <c r="K79" s="348"/>
      <c r="L79" s="338"/>
      <c r="M79" s="338"/>
      <c r="N79" s="115">
        <f>H79*$J79/1000000</f>
        <v>0</v>
      </c>
      <c r="O79" s="338"/>
    </row>
    <row r="80" spans="1:15" ht="18.75" customHeight="1">
      <c r="A80" s="418"/>
      <c r="B80" s="759"/>
      <c r="C80" s="683">
        <v>2</v>
      </c>
      <c r="D80" s="556" t="s">
        <v>310</v>
      </c>
      <c r="E80" s="729" t="s">
        <v>57</v>
      </c>
      <c r="F80" s="729" t="s">
        <v>57</v>
      </c>
      <c r="G80" s="729" t="s">
        <v>57</v>
      </c>
      <c r="H80" s="753">
        <v>1500000</v>
      </c>
      <c r="I80" s="754" t="s">
        <v>57</v>
      </c>
      <c r="J80" s="368"/>
      <c r="K80" s="348"/>
      <c r="L80" s="338"/>
      <c r="M80" s="338"/>
      <c r="N80" s="115">
        <f>H80*$J80/1000000</f>
        <v>0</v>
      </c>
      <c r="O80" s="338"/>
    </row>
    <row r="81" spans="1:15" ht="25.5">
      <c r="A81" s="418"/>
      <c r="B81" s="759"/>
      <c r="C81" s="683">
        <v>3</v>
      </c>
      <c r="D81" s="556" t="s">
        <v>311</v>
      </c>
      <c r="E81" s="729" t="s">
        <v>57</v>
      </c>
      <c r="F81" s="729" t="s">
        <v>57</v>
      </c>
      <c r="G81" s="729" t="s">
        <v>57</v>
      </c>
      <c r="H81" s="753">
        <v>26000</v>
      </c>
      <c r="I81" s="754" t="s">
        <v>57</v>
      </c>
      <c r="J81" s="368"/>
      <c r="K81" s="348"/>
      <c r="L81" s="338"/>
      <c r="M81" s="338"/>
      <c r="N81" s="115">
        <f>H81*$J81/1000000</f>
        <v>0</v>
      </c>
      <c r="O81" s="338"/>
    </row>
    <row r="82" spans="1:15" ht="25.5">
      <c r="A82" s="418"/>
      <c r="B82" s="759"/>
      <c r="C82" s="688">
        <v>4</v>
      </c>
      <c r="D82" s="533" t="s">
        <v>312</v>
      </c>
      <c r="E82" s="734" t="s">
        <v>57</v>
      </c>
      <c r="F82" s="734" t="s">
        <v>57</v>
      </c>
      <c r="G82" s="734" t="s">
        <v>57</v>
      </c>
      <c r="H82" s="757">
        <v>150</v>
      </c>
      <c r="I82" s="758" t="s">
        <v>57</v>
      </c>
      <c r="J82" s="369"/>
      <c r="K82" s="342"/>
      <c r="L82" s="157"/>
      <c r="M82" s="157"/>
      <c r="N82" s="116">
        <f>H82*$J82/1000000</f>
        <v>0</v>
      </c>
      <c r="O82" s="157"/>
    </row>
    <row r="83" spans="1:15" ht="12.75">
      <c r="A83" s="418"/>
      <c r="B83" s="759"/>
      <c r="C83" s="683"/>
      <c r="D83" s="749" t="s">
        <v>313</v>
      </c>
      <c r="E83" s="729"/>
      <c r="F83" s="737"/>
      <c r="G83" s="729"/>
      <c r="H83" s="753"/>
      <c r="I83" s="754"/>
      <c r="J83" s="367">
        <f aca="true" t="shared" si="19" ref="J83:O83">J84+J85</f>
        <v>0</v>
      </c>
      <c r="K83" s="117">
        <f t="shared" si="19"/>
        <v>0</v>
      </c>
      <c r="L83" s="117">
        <f t="shared" si="19"/>
        <v>0</v>
      </c>
      <c r="M83" s="117">
        <f t="shared" si="19"/>
        <v>0</v>
      </c>
      <c r="N83" s="117">
        <f t="shared" si="19"/>
        <v>0</v>
      </c>
      <c r="O83" s="117">
        <f t="shared" si="19"/>
        <v>0</v>
      </c>
    </row>
    <row r="84" spans="1:15" ht="12.75">
      <c r="A84" s="418"/>
      <c r="B84" s="759"/>
      <c r="C84" s="683">
        <v>1</v>
      </c>
      <c r="D84" s="556" t="s">
        <v>314</v>
      </c>
      <c r="E84" s="729" t="s">
        <v>57</v>
      </c>
      <c r="F84" s="729" t="s">
        <v>57</v>
      </c>
      <c r="G84" s="729" t="s">
        <v>57</v>
      </c>
      <c r="H84" s="753">
        <v>70</v>
      </c>
      <c r="I84" s="754" t="s">
        <v>57</v>
      </c>
      <c r="J84" s="368"/>
      <c r="K84" s="348"/>
      <c r="L84" s="338"/>
      <c r="M84" s="338"/>
      <c r="N84" s="115">
        <f>H84*$J84/1000000</f>
        <v>0</v>
      </c>
      <c r="O84" s="338"/>
    </row>
    <row r="85" spans="1:15" ht="12.75">
      <c r="A85" s="418"/>
      <c r="B85" s="759"/>
      <c r="C85" s="688">
        <v>2</v>
      </c>
      <c r="D85" s="533" t="s">
        <v>315</v>
      </c>
      <c r="E85" s="734" t="s">
        <v>57</v>
      </c>
      <c r="F85" s="734" t="s">
        <v>57</v>
      </c>
      <c r="G85" s="734" t="s">
        <v>57</v>
      </c>
      <c r="H85" s="757">
        <v>1400</v>
      </c>
      <c r="I85" s="758" t="s">
        <v>57</v>
      </c>
      <c r="J85" s="369"/>
      <c r="K85" s="342"/>
      <c r="L85" s="157"/>
      <c r="M85" s="157"/>
      <c r="N85" s="116">
        <f>H85*$J85/1000000</f>
        <v>0</v>
      </c>
      <c r="O85" s="157"/>
    </row>
    <row r="86" spans="1:15" ht="12.75">
      <c r="A86" s="418"/>
      <c r="B86" s="759"/>
      <c r="C86" s="683"/>
      <c r="D86" s="749" t="s">
        <v>316</v>
      </c>
      <c r="E86" s="729"/>
      <c r="F86" s="737"/>
      <c r="G86" s="729"/>
      <c r="H86" s="753"/>
      <c r="I86" s="754"/>
      <c r="J86" s="367">
        <f aca="true" t="shared" si="20" ref="J86:O86">J87+J88+J89</f>
        <v>0</v>
      </c>
      <c r="K86" s="117">
        <f t="shared" si="20"/>
        <v>0</v>
      </c>
      <c r="L86" s="117">
        <f t="shared" si="20"/>
        <v>0</v>
      </c>
      <c r="M86" s="117">
        <f t="shared" si="20"/>
        <v>0</v>
      </c>
      <c r="N86" s="117">
        <f t="shared" si="20"/>
        <v>0</v>
      </c>
      <c r="O86" s="117">
        <f t="shared" si="20"/>
        <v>0</v>
      </c>
    </row>
    <row r="87" spans="1:15" ht="12.75">
      <c r="A87" s="418"/>
      <c r="B87" s="759"/>
      <c r="C87" s="683">
        <v>1</v>
      </c>
      <c r="D87" s="556" t="s">
        <v>317</v>
      </c>
      <c r="E87" s="729" t="s">
        <v>57</v>
      </c>
      <c r="F87" s="737" t="s">
        <v>57</v>
      </c>
      <c r="G87" s="729" t="s">
        <v>57</v>
      </c>
      <c r="H87" s="753">
        <v>35000</v>
      </c>
      <c r="I87" s="754" t="s">
        <v>57</v>
      </c>
      <c r="J87" s="368"/>
      <c r="K87" s="348"/>
      <c r="L87" s="338"/>
      <c r="M87" s="338"/>
      <c r="N87" s="115">
        <f>H87*$J87/1000000</f>
        <v>0</v>
      </c>
      <c r="O87" s="338"/>
    </row>
    <row r="88" spans="1:15" ht="12.75">
      <c r="A88" s="418"/>
      <c r="B88" s="759"/>
      <c r="C88" s="683">
        <v>2</v>
      </c>
      <c r="D88" s="556" t="s">
        <v>318</v>
      </c>
      <c r="E88" s="729" t="s">
        <v>57</v>
      </c>
      <c r="F88" s="737" t="s">
        <v>57</v>
      </c>
      <c r="G88" s="729" t="s">
        <v>57</v>
      </c>
      <c r="H88" s="753">
        <v>100</v>
      </c>
      <c r="I88" s="754" t="s">
        <v>57</v>
      </c>
      <c r="J88" s="368"/>
      <c r="K88" s="348"/>
      <c r="L88" s="338"/>
      <c r="M88" s="338"/>
      <c r="N88" s="115">
        <f>H88*$J88/1000000</f>
        <v>0</v>
      </c>
      <c r="O88" s="338"/>
    </row>
    <row r="89" spans="1:15" ht="12.75">
      <c r="A89" s="418"/>
      <c r="B89" s="759"/>
      <c r="C89" s="688">
        <v>3</v>
      </c>
      <c r="D89" s="533" t="s">
        <v>319</v>
      </c>
      <c r="E89" s="734" t="s">
        <v>57</v>
      </c>
      <c r="F89" s="735" t="s">
        <v>57</v>
      </c>
      <c r="G89" s="734" t="s">
        <v>57</v>
      </c>
      <c r="H89" s="757">
        <v>12000</v>
      </c>
      <c r="I89" s="758" t="s">
        <v>57</v>
      </c>
      <c r="J89" s="369"/>
      <c r="K89" s="342"/>
      <c r="L89" s="157"/>
      <c r="M89" s="157"/>
      <c r="N89" s="116">
        <f>H89*$J89/1000000</f>
        <v>0</v>
      </c>
      <c r="O89" s="157"/>
    </row>
    <row r="90" spans="1:15" ht="12.75">
      <c r="A90" s="418"/>
      <c r="B90" s="759"/>
      <c r="C90" s="683"/>
      <c r="D90" s="749" t="s">
        <v>320</v>
      </c>
      <c r="E90" s="729"/>
      <c r="F90" s="737"/>
      <c r="G90" s="729"/>
      <c r="H90" s="753"/>
      <c r="I90" s="754"/>
      <c r="J90" s="367">
        <f aca="true" t="shared" si="21" ref="J90:O90">J91+J92+J93</f>
        <v>0</v>
      </c>
      <c r="K90" s="117">
        <f t="shared" si="21"/>
        <v>0</v>
      </c>
      <c r="L90" s="117">
        <f t="shared" si="21"/>
        <v>0</v>
      </c>
      <c r="M90" s="117">
        <f t="shared" si="21"/>
        <v>0</v>
      </c>
      <c r="N90" s="117">
        <f t="shared" si="21"/>
        <v>0</v>
      </c>
      <c r="O90" s="117">
        <f t="shared" si="21"/>
        <v>0</v>
      </c>
    </row>
    <row r="91" spans="1:15" ht="12.75">
      <c r="A91" s="418"/>
      <c r="B91" s="759"/>
      <c r="C91" s="683">
        <v>1</v>
      </c>
      <c r="D91" s="636" t="s">
        <v>279</v>
      </c>
      <c r="E91" s="729" t="s">
        <v>57</v>
      </c>
      <c r="F91" s="737" t="s">
        <v>57</v>
      </c>
      <c r="G91" s="729" t="s">
        <v>57</v>
      </c>
      <c r="H91" s="753">
        <v>1700</v>
      </c>
      <c r="I91" s="754">
        <v>82000</v>
      </c>
      <c r="J91" s="368"/>
      <c r="K91" s="348"/>
      <c r="L91" s="338"/>
      <c r="M91" s="338"/>
      <c r="N91" s="115">
        <f>H91*$J91/1000000</f>
        <v>0</v>
      </c>
      <c r="O91" s="115">
        <f>I91*$J91/1000000</f>
        <v>0</v>
      </c>
    </row>
    <row r="92" spans="1:15" ht="12.75">
      <c r="A92" s="418"/>
      <c r="B92" s="759"/>
      <c r="C92" s="683">
        <v>2</v>
      </c>
      <c r="D92" s="636" t="s">
        <v>280</v>
      </c>
      <c r="E92" s="729" t="s">
        <v>57</v>
      </c>
      <c r="F92" s="737" t="s">
        <v>57</v>
      </c>
      <c r="G92" s="729" t="s">
        <v>57</v>
      </c>
      <c r="H92" s="753">
        <v>60</v>
      </c>
      <c r="I92" s="754" t="s">
        <v>57</v>
      </c>
      <c r="J92" s="368"/>
      <c r="K92" s="348"/>
      <c r="L92" s="338"/>
      <c r="M92" s="338"/>
      <c r="N92" s="115">
        <f>H92*$J92/1000000</f>
        <v>0</v>
      </c>
      <c r="O92" s="338"/>
    </row>
    <row r="93" spans="1:15" ht="13.5" thickBot="1">
      <c r="A93" s="418"/>
      <c r="B93" s="760"/>
      <c r="C93" s="688">
        <v>3</v>
      </c>
      <c r="D93" s="618" t="s">
        <v>281</v>
      </c>
      <c r="E93" s="734" t="s">
        <v>57</v>
      </c>
      <c r="F93" s="735" t="s">
        <v>57</v>
      </c>
      <c r="G93" s="734" t="s">
        <v>57</v>
      </c>
      <c r="H93" s="757">
        <v>3</v>
      </c>
      <c r="I93" s="758" t="s">
        <v>57</v>
      </c>
      <c r="J93" s="369"/>
      <c r="K93" s="342"/>
      <c r="L93" s="157"/>
      <c r="M93" s="157"/>
      <c r="N93" s="116">
        <f>H93*$J93/1000000</f>
        <v>0</v>
      </c>
      <c r="O93" s="157"/>
    </row>
    <row r="94" spans="1:15" ht="25.5">
      <c r="A94" s="418"/>
      <c r="B94" s="673" t="s">
        <v>21</v>
      </c>
      <c r="C94" s="761"/>
      <c r="D94" s="632" t="s">
        <v>323</v>
      </c>
      <c r="E94" s="669"/>
      <c r="F94" s="729"/>
      <c r="G94" s="762"/>
      <c r="H94" s="753"/>
      <c r="I94" s="754"/>
      <c r="J94" s="370"/>
      <c r="K94" s="379">
        <f>K95+K98</f>
        <v>0</v>
      </c>
      <c r="L94" s="379">
        <f>L95+L98</f>
        <v>0</v>
      </c>
      <c r="M94" s="379">
        <f>M95+M98</f>
        <v>0</v>
      </c>
      <c r="N94" s="379">
        <f>N95+N98</f>
        <v>0</v>
      </c>
      <c r="O94" s="379">
        <f>O95+O98</f>
        <v>0</v>
      </c>
    </row>
    <row r="95" spans="1:15" s="313" customFormat="1" ht="12.75">
      <c r="A95" s="763"/>
      <c r="B95" s="673"/>
      <c r="C95" s="764"/>
      <c r="D95" s="726" t="s">
        <v>321</v>
      </c>
      <c r="E95" s="669"/>
      <c r="F95" s="729"/>
      <c r="G95" s="762"/>
      <c r="H95" s="753"/>
      <c r="I95" s="754"/>
      <c r="J95" s="367">
        <f aca="true" t="shared" si="22" ref="J95:O95">J96+J97</f>
        <v>0</v>
      </c>
      <c r="K95" s="117">
        <f t="shared" si="22"/>
        <v>0</v>
      </c>
      <c r="L95" s="117">
        <f t="shared" si="22"/>
        <v>0</v>
      </c>
      <c r="M95" s="117">
        <f t="shared" si="22"/>
        <v>0</v>
      </c>
      <c r="N95" s="117">
        <f t="shared" si="22"/>
        <v>0</v>
      </c>
      <c r="O95" s="117">
        <f t="shared" si="22"/>
        <v>0</v>
      </c>
    </row>
    <row r="96" spans="1:15" s="313" customFormat="1" ht="12.75">
      <c r="A96" s="763"/>
      <c r="B96" s="673"/>
      <c r="C96" s="683">
        <v>1</v>
      </c>
      <c r="D96" s="636" t="s">
        <v>279</v>
      </c>
      <c r="E96" s="669" t="s">
        <v>57</v>
      </c>
      <c r="F96" s="729">
        <v>0.2</v>
      </c>
      <c r="G96" s="762" t="s">
        <v>57</v>
      </c>
      <c r="H96" s="753">
        <v>0</v>
      </c>
      <c r="I96" s="754">
        <v>42</v>
      </c>
      <c r="J96" s="370"/>
      <c r="K96" s="348"/>
      <c r="L96" s="115">
        <f>F96*$J96/1000000</f>
        <v>0</v>
      </c>
      <c r="M96" s="375"/>
      <c r="N96" s="115">
        <f>H96*$J96/1000000</f>
        <v>0</v>
      </c>
      <c r="O96" s="115">
        <f>I96*$J96/1000000</f>
        <v>0</v>
      </c>
    </row>
    <row r="97" spans="1:15" s="313" customFormat="1" ht="12.75">
      <c r="A97" s="763"/>
      <c r="B97" s="673"/>
      <c r="C97" s="688">
        <v>2</v>
      </c>
      <c r="D97" s="533" t="s">
        <v>280</v>
      </c>
      <c r="E97" s="671" t="s">
        <v>57</v>
      </c>
      <c r="F97" s="734">
        <v>0.001</v>
      </c>
      <c r="G97" s="743" t="s">
        <v>57</v>
      </c>
      <c r="H97" s="757">
        <v>0</v>
      </c>
      <c r="I97" s="765">
        <v>8</v>
      </c>
      <c r="J97" s="373"/>
      <c r="K97" s="342"/>
      <c r="L97" s="116">
        <f>F97*$J97/1000000</f>
        <v>0</v>
      </c>
      <c r="M97" s="376"/>
      <c r="N97" s="116">
        <f>H97*$J97/1000000</f>
        <v>0</v>
      </c>
      <c r="O97" s="116">
        <f>I97*$J97/1000000</f>
        <v>0</v>
      </c>
    </row>
    <row r="98" spans="1:16" s="313" customFormat="1" ht="33.75" customHeight="1">
      <c r="A98" s="763"/>
      <c r="B98" s="673"/>
      <c r="C98" s="764"/>
      <c r="D98" s="726" t="s">
        <v>322</v>
      </c>
      <c r="E98" s="669"/>
      <c r="F98" s="729"/>
      <c r="G98" s="762"/>
      <c r="H98" s="753"/>
      <c r="I98" s="754"/>
      <c r="J98" s="370">
        <f aca="true" t="shared" si="23" ref="J98:O98">J99</f>
        <v>0</v>
      </c>
      <c r="K98" s="117">
        <f t="shared" si="23"/>
        <v>0</v>
      </c>
      <c r="L98" s="117">
        <f t="shared" si="23"/>
        <v>0</v>
      </c>
      <c r="M98" s="117">
        <f t="shared" si="23"/>
        <v>0</v>
      </c>
      <c r="N98" s="117">
        <f t="shared" si="23"/>
        <v>0</v>
      </c>
      <c r="O98" s="117">
        <f t="shared" si="23"/>
        <v>0</v>
      </c>
      <c r="P98" s="583" t="s">
        <v>324</v>
      </c>
    </row>
    <row r="99" spans="1:16" s="313" customFormat="1" ht="13.5" thickBot="1">
      <c r="A99" s="763"/>
      <c r="B99" s="733"/>
      <c r="C99" s="742">
        <v>1</v>
      </c>
      <c r="D99" s="618" t="s">
        <v>322</v>
      </c>
      <c r="E99" s="671">
        <v>0.00035</v>
      </c>
      <c r="F99" s="734">
        <v>0.5</v>
      </c>
      <c r="G99" s="743" t="s">
        <v>57</v>
      </c>
      <c r="H99" s="757" t="s">
        <v>57</v>
      </c>
      <c r="I99" s="765" t="s">
        <v>57</v>
      </c>
      <c r="J99" s="373"/>
      <c r="K99" s="116">
        <f>E99*$J99/1000000</f>
        <v>0</v>
      </c>
      <c r="L99" s="116">
        <f>F99*$P99/1000000000000</f>
        <v>0</v>
      </c>
      <c r="M99" s="376"/>
      <c r="N99" s="116"/>
      <c r="O99" s="70"/>
      <c r="P99" s="581"/>
    </row>
    <row r="100" spans="1:15" ht="12.75">
      <c r="A100" s="418"/>
      <c r="B100" s="673" t="s">
        <v>22</v>
      </c>
      <c r="C100" s="740"/>
      <c r="D100" s="745" t="s">
        <v>325</v>
      </c>
      <c r="E100" s="750"/>
      <c r="F100" s="750"/>
      <c r="G100" s="750"/>
      <c r="H100" s="750"/>
      <c r="I100" s="752"/>
      <c r="J100" s="370"/>
      <c r="K100" s="379">
        <f>K101+K102</f>
        <v>0</v>
      </c>
      <c r="L100" s="379">
        <f>L101+L102</f>
        <v>0</v>
      </c>
      <c r="M100" s="379">
        <f>M101+M102</f>
        <v>0</v>
      </c>
      <c r="N100" s="379">
        <f>N101+N102</f>
        <v>0</v>
      </c>
      <c r="O100" s="379">
        <f>O101+O102</f>
        <v>0</v>
      </c>
    </row>
    <row r="101" spans="1:15" ht="12.75">
      <c r="A101" s="418"/>
      <c r="B101" s="673"/>
      <c r="C101" s="688">
        <v>1</v>
      </c>
      <c r="D101" s="533" t="s">
        <v>326</v>
      </c>
      <c r="E101" s="734">
        <v>0.25</v>
      </c>
      <c r="F101" s="735" t="s">
        <v>69</v>
      </c>
      <c r="G101" s="734" t="s">
        <v>69</v>
      </c>
      <c r="H101" s="734" t="s">
        <v>69</v>
      </c>
      <c r="I101" s="758" t="s">
        <v>57</v>
      </c>
      <c r="J101" s="373"/>
      <c r="K101" s="582">
        <f>E101*$J101/1000000</f>
        <v>0</v>
      </c>
      <c r="L101" s="116"/>
      <c r="M101" s="116"/>
      <c r="N101" s="116"/>
      <c r="O101" s="116"/>
    </row>
    <row r="102" spans="1:16" ht="25.5">
      <c r="A102" s="418"/>
      <c r="B102" s="673"/>
      <c r="C102" s="683"/>
      <c r="D102" s="749" t="s">
        <v>331</v>
      </c>
      <c r="E102" s="729"/>
      <c r="F102" s="737"/>
      <c r="G102" s="729"/>
      <c r="H102" s="766"/>
      <c r="I102" s="754"/>
      <c r="J102" s="367">
        <f aca="true" t="shared" si="24" ref="J102:O102">J103+J104+J105</f>
        <v>0</v>
      </c>
      <c r="K102" s="117">
        <f t="shared" si="24"/>
        <v>0</v>
      </c>
      <c r="L102" s="117">
        <f t="shared" si="24"/>
        <v>0</v>
      </c>
      <c r="M102" s="117">
        <f t="shared" si="24"/>
        <v>0</v>
      </c>
      <c r="N102" s="117">
        <f t="shared" si="24"/>
        <v>0</v>
      </c>
      <c r="O102" s="117">
        <f t="shared" si="24"/>
        <v>0</v>
      </c>
      <c r="P102" s="583" t="s">
        <v>332</v>
      </c>
    </row>
    <row r="103" spans="1:16" ht="12.75">
      <c r="A103" s="418"/>
      <c r="B103" s="673"/>
      <c r="C103" s="683">
        <v>1</v>
      </c>
      <c r="D103" s="556" t="s">
        <v>328</v>
      </c>
      <c r="E103" s="729">
        <v>0.02</v>
      </c>
      <c r="F103" s="737" t="s">
        <v>69</v>
      </c>
      <c r="G103" s="729" t="s">
        <v>69</v>
      </c>
      <c r="H103" s="729" t="s">
        <v>69</v>
      </c>
      <c r="I103" s="754">
        <v>14</v>
      </c>
      <c r="J103" s="370"/>
      <c r="K103" s="115">
        <f>E103*$J103/1000000</f>
        <v>0</v>
      </c>
      <c r="L103" s="115"/>
      <c r="M103" s="115"/>
      <c r="N103" s="115"/>
      <c r="O103" s="115">
        <f>I103*$P103/1000000</f>
        <v>0</v>
      </c>
      <c r="P103" s="581"/>
    </row>
    <row r="104" spans="1:16" ht="25.5">
      <c r="A104" s="418"/>
      <c r="B104" s="673"/>
      <c r="C104" s="683">
        <v>2</v>
      </c>
      <c r="D104" s="556" t="s">
        <v>329</v>
      </c>
      <c r="E104" s="729">
        <v>0.4</v>
      </c>
      <c r="F104" s="737" t="s">
        <v>69</v>
      </c>
      <c r="G104" s="729" t="s">
        <v>69</v>
      </c>
      <c r="H104" s="729" t="s">
        <v>69</v>
      </c>
      <c r="I104" s="754" t="s">
        <v>57</v>
      </c>
      <c r="J104" s="370"/>
      <c r="K104" s="115">
        <f>E104*$J104/1000000</f>
        <v>0</v>
      </c>
      <c r="L104" s="115"/>
      <c r="M104" s="115"/>
      <c r="N104" s="115"/>
      <c r="O104" s="115"/>
      <c r="P104" s="475" t="s">
        <v>324</v>
      </c>
    </row>
    <row r="105" spans="1:16" ht="13.5" thickBot="1">
      <c r="A105" s="418"/>
      <c r="B105" s="687"/>
      <c r="C105" s="688">
        <v>3</v>
      </c>
      <c r="D105" s="533" t="s">
        <v>330</v>
      </c>
      <c r="E105" s="734" t="s">
        <v>57</v>
      </c>
      <c r="F105" s="735">
        <v>5</v>
      </c>
      <c r="G105" s="734" t="s">
        <v>57</v>
      </c>
      <c r="H105" s="734" t="s">
        <v>57</v>
      </c>
      <c r="I105" s="758" t="s">
        <v>57</v>
      </c>
      <c r="J105" s="373"/>
      <c r="K105" s="582"/>
      <c r="L105" s="116">
        <f>F105*$P105/1000000000000</f>
        <v>0</v>
      </c>
      <c r="M105" s="116"/>
      <c r="N105" s="116"/>
      <c r="O105" s="116"/>
      <c r="P105" s="581"/>
    </row>
    <row r="106" spans="1:15" ht="12.75">
      <c r="A106" s="418"/>
      <c r="B106" s="748" t="s">
        <v>24</v>
      </c>
      <c r="C106" s="723"/>
      <c r="D106" s="767" t="s">
        <v>333</v>
      </c>
      <c r="E106" s="396"/>
      <c r="F106" s="396"/>
      <c r="G106" s="396"/>
      <c r="H106" s="396"/>
      <c r="I106" s="739"/>
      <c r="J106" s="367">
        <f aca="true" t="shared" si="25" ref="J106:O106">J107+J108+J109</f>
        <v>0</v>
      </c>
      <c r="K106" s="379">
        <f t="shared" si="25"/>
        <v>0</v>
      </c>
      <c r="L106" s="379">
        <f t="shared" si="25"/>
        <v>0</v>
      </c>
      <c r="M106" s="379">
        <f t="shared" si="25"/>
        <v>0</v>
      </c>
      <c r="N106" s="379">
        <f t="shared" si="25"/>
        <v>0</v>
      </c>
      <c r="O106" s="379">
        <f t="shared" si="25"/>
        <v>0</v>
      </c>
    </row>
    <row r="107" spans="1:15" ht="12.75">
      <c r="A107" s="418"/>
      <c r="B107" s="673"/>
      <c r="C107" s="683">
        <v>1</v>
      </c>
      <c r="D107" s="636" t="s">
        <v>279</v>
      </c>
      <c r="E107" s="396" t="s">
        <v>57</v>
      </c>
      <c r="F107" s="396" t="s">
        <v>57</v>
      </c>
      <c r="G107" s="396" t="s">
        <v>57</v>
      </c>
      <c r="H107" s="396">
        <v>100</v>
      </c>
      <c r="I107" s="709" t="s">
        <v>57</v>
      </c>
      <c r="J107" s="367"/>
      <c r="K107" s="377"/>
      <c r="L107" s="377"/>
      <c r="M107" s="377"/>
      <c r="N107" s="115">
        <f>H107*$J107/1000000</f>
        <v>0</v>
      </c>
      <c r="O107" s="377"/>
    </row>
    <row r="108" spans="1:15" ht="12.75">
      <c r="A108" s="418"/>
      <c r="B108" s="397"/>
      <c r="C108" s="683">
        <v>2</v>
      </c>
      <c r="D108" s="636" t="s">
        <v>334</v>
      </c>
      <c r="E108" s="396" t="s">
        <v>57</v>
      </c>
      <c r="F108" s="396" t="s">
        <v>57</v>
      </c>
      <c r="G108" s="396" t="s">
        <v>57</v>
      </c>
      <c r="H108" s="396">
        <v>0.1</v>
      </c>
      <c r="I108" s="420" t="s">
        <v>57</v>
      </c>
      <c r="J108" s="368"/>
      <c r="K108" s="348"/>
      <c r="L108" s="338"/>
      <c r="M108" s="338"/>
      <c r="N108" s="115">
        <f>H108*$J108/1000000</f>
        <v>0</v>
      </c>
      <c r="O108" s="338"/>
    </row>
    <row r="109" spans="1:15" ht="13.5" thickBot="1">
      <c r="A109" s="418"/>
      <c r="B109" s="400"/>
      <c r="C109" s="688">
        <v>3</v>
      </c>
      <c r="D109" s="618" t="s">
        <v>335</v>
      </c>
      <c r="E109" s="198" t="s">
        <v>69</v>
      </c>
      <c r="F109" s="675" t="s">
        <v>69</v>
      </c>
      <c r="G109" s="198" t="s">
        <v>69</v>
      </c>
      <c r="H109" s="675" t="s">
        <v>69</v>
      </c>
      <c r="I109" s="768" t="s">
        <v>69</v>
      </c>
      <c r="J109" s="369"/>
      <c r="K109" s="342"/>
      <c r="L109" s="157"/>
      <c r="M109" s="157"/>
      <c r="N109" s="70"/>
      <c r="O109" s="157"/>
    </row>
    <row r="110" spans="1:15" ht="12.75">
      <c r="A110" s="418"/>
      <c r="B110" s="748" t="s">
        <v>26</v>
      </c>
      <c r="C110" s="723"/>
      <c r="D110" s="385" t="s">
        <v>33</v>
      </c>
      <c r="E110" s="724"/>
      <c r="F110" s="724"/>
      <c r="G110" s="724"/>
      <c r="H110" s="724"/>
      <c r="I110" s="725"/>
      <c r="J110" s="367">
        <f aca="true" t="shared" si="26" ref="J110:O110">J111+J112</f>
        <v>0</v>
      </c>
      <c r="K110" s="379">
        <f t="shared" si="26"/>
        <v>0</v>
      </c>
      <c r="L110" s="379">
        <f t="shared" si="26"/>
        <v>0</v>
      </c>
      <c r="M110" s="379">
        <f t="shared" si="26"/>
        <v>0</v>
      </c>
      <c r="N110" s="379">
        <f t="shared" si="26"/>
        <v>0</v>
      </c>
      <c r="O110" s="379">
        <f t="shared" si="26"/>
        <v>0</v>
      </c>
    </row>
    <row r="111" spans="1:15" ht="12.75">
      <c r="A111" s="418"/>
      <c r="B111" s="397"/>
      <c r="C111" s="683">
        <v>1</v>
      </c>
      <c r="D111" s="636" t="s">
        <v>279</v>
      </c>
      <c r="E111" s="396" t="s">
        <v>69</v>
      </c>
      <c r="F111" s="396" t="s">
        <v>57</v>
      </c>
      <c r="G111" s="408" t="s">
        <v>57</v>
      </c>
      <c r="H111" s="769">
        <v>1000</v>
      </c>
      <c r="I111" s="420" t="s">
        <v>57</v>
      </c>
      <c r="J111" s="368"/>
      <c r="K111" s="69"/>
      <c r="L111" s="338"/>
      <c r="M111" s="338"/>
      <c r="N111" s="115">
        <f>H111*$J111/1000000</f>
        <v>0</v>
      </c>
      <c r="O111" s="338"/>
    </row>
    <row r="112" spans="1:15" ht="13.5" thickBot="1">
      <c r="A112" s="418"/>
      <c r="B112" s="397"/>
      <c r="C112" s="683">
        <v>2</v>
      </c>
      <c r="D112" s="636" t="s">
        <v>280</v>
      </c>
      <c r="E112" s="396" t="s">
        <v>69</v>
      </c>
      <c r="F112" s="396" t="s">
        <v>57</v>
      </c>
      <c r="G112" s="408" t="s">
        <v>57</v>
      </c>
      <c r="H112" s="769">
        <v>10</v>
      </c>
      <c r="I112" s="420" t="s">
        <v>57</v>
      </c>
      <c r="J112" s="368"/>
      <c r="K112" s="69"/>
      <c r="L112" s="338"/>
      <c r="M112" s="338"/>
      <c r="N112" s="115">
        <f>H112*$J112/1000000</f>
        <v>0</v>
      </c>
      <c r="O112" s="338"/>
    </row>
    <row r="113" spans="1:15" ht="13.5" thickBot="1">
      <c r="A113" s="48">
        <v>7</v>
      </c>
      <c r="B113" s="49"/>
      <c r="C113" s="511"/>
      <c r="D113" s="290" t="s">
        <v>327</v>
      </c>
      <c r="E113" s="50"/>
      <c r="F113" s="50"/>
      <c r="G113" s="50"/>
      <c r="H113" s="50"/>
      <c r="I113" s="51"/>
      <c r="J113" s="374"/>
      <c r="K113" s="121">
        <f>K4+K19+K26+K49+K94+K100+K106+K110</f>
        <v>0</v>
      </c>
      <c r="L113" s="121">
        <f>L4+L19+L26+L49+L94+L100+L106+L110</f>
        <v>0</v>
      </c>
      <c r="M113" s="121">
        <f>M4+M19+M26+M49+M94+M100+M106+M110</f>
        <v>0</v>
      </c>
      <c r="N113" s="121">
        <f>N4+N19+N26+N49+N94+N100+N106+N110</f>
        <v>0</v>
      </c>
      <c r="O113" s="121">
        <f>O4+O19+O26+O49+O94+O100+O106+O110</f>
        <v>0</v>
      </c>
    </row>
    <row r="114" spans="1:15" ht="12.75">
      <c r="A114" s="333"/>
      <c r="B114" s="334"/>
      <c r="C114" s="603" t="s">
        <v>380</v>
      </c>
      <c r="D114" s="335"/>
      <c r="E114" s="333"/>
      <c r="F114" s="333"/>
      <c r="G114" s="333"/>
      <c r="H114" s="333"/>
      <c r="I114" s="333"/>
      <c r="J114" s="336"/>
      <c r="K114" s="337"/>
      <c r="L114" s="337"/>
      <c r="M114" s="333"/>
      <c r="N114" s="337"/>
      <c r="O114" s="337"/>
    </row>
    <row r="115" spans="1:15" ht="12.75">
      <c r="A115" s="333"/>
      <c r="B115" s="883"/>
      <c r="C115" s="883"/>
      <c r="D115" s="883"/>
      <c r="E115" s="333"/>
      <c r="F115" s="333"/>
      <c r="G115" s="333"/>
      <c r="H115" s="333"/>
      <c r="I115" s="333"/>
      <c r="J115" s="336"/>
      <c r="K115" s="337"/>
      <c r="L115" s="337"/>
      <c r="M115" s="333"/>
      <c r="N115" s="337"/>
      <c r="O115" s="337"/>
    </row>
    <row r="116" spans="1:15" ht="12.75">
      <c r="A116" s="333"/>
      <c r="B116" s="378"/>
      <c r="C116" s="378"/>
      <c r="D116" s="378"/>
      <c r="E116" s="333"/>
      <c r="F116" s="333"/>
      <c r="G116" s="333"/>
      <c r="H116" s="333"/>
      <c r="I116" s="333"/>
      <c r="J116" s="336"/>
      <c r="K116" s="337"/>
      <c r="L116" s="337"/>
      <c r="M116" s="333"/>
      <c r="N116" s="337"/>
      <c r="O116" s="337"/>
    </row>
    <row r="117" spans="1:15" ht="12.75">
      <c r="A117" s="333" t="s">
        <v>207</v>
      </c>
      <c r="B117" s="334"/>
      <c r="C117" s="334"/>
      <c r="D117" s="335"/>
      <c r="E117" s="333"/>
      <c r="F117" s="333"/>
      <c r="G117" s="333"/>
      <c r="H117" s="333"/>
      <c r="I117" s="333"/>
      <c r="J117" s="336"/>
      <c r="K117" s="337"/>
      <c r="L117" s="337"/>
      <c r="M117" s="333"/>
      <c r="N117" s="337"/>
      <c r="O117" s="337"/>
    </row>
    <row r="118" ht="13.5" thickBot="1"/>
    <row r="119" spans="1:15" ht="12.75">
      <c r="A119" s="2"/>
      <c r="B119" s="10"/>
      <c r="C119" s="10"/>
      <c r="D119" s="564" t="s">
        <v>248</v>
      </c>
      <c r="E119" s="869" t="s">
        <v>197</v>
      </c>
      <c r="F119" s="870"/>
      <c r="G119" s="870"/>
      <c r="H119" s="870"/>
      <c r="I119" s="870"/>
      <c r="J119" s="885" t="s">
        <v>204</v>
      </c>
      <c r="K119" s="885" t="s">
        <v>205</v>
      </c>
      <c r="L119" s="854" t="s">
        <v>92</v>
      </c>
      <c r="M119" s="856"/>
      <c r="N119" s="334"/>
      <c r="O119" s="334"/>
    </row>
    <row r="120" spans="1:15" ht="12.75">
      <c r="A120" s="3"/>
      <c r="B120" s="11"/>
      <c r="C120" s="11"/>
      <c r="D120" s="288"/>
      <c r="E120" s="888"/>
      <c r="F120" s="889"/>
      <c r="G120" s="889"/>
      <c r="H120" s="889"/>
      <c r="I120" s="890"/>
      <c r="J120" s="886"/>
      <c r="K120" s="886"/>
      <c r="L120" s="66" t="s">
        <v>0</v>
      </c>
      <c r="M120" s="66" t="s">
        <v>115</v>
      </c>
      <c r="N120" s="334"/>
      <c r="O120" s="362"/>
    </row>
    <row r="121" spans="1:15" s="208" customFormat="1" ht="13.5" thickBot="1">
      <c r="A121" s="565" t="s">
        <v>220</v>
      </c>
      <c r="B121" s="566" t="s">
        <v>146</v>
      </c>
      <c r="C121" s="253" t="s">
        <v>133</v>
      </c>
      <c r="D121" s="254"/>
      <c r="E121" s="871" t="s">
        <v>195</v>
      </c>
      <c r="F121" s="872"/>
      <c r="G121" s="873" t="s">
        <v>196</v>
      </c>
      <c r="H121" s="874"/>
      <c r="I121" s="874"/>
      <c r="J121" s="887"/>
      <c r="K121" s="887"/>
      <c r="L121" s="350" t="s">
        <v>93</v>
      </c>
      <c r="M121" s="351" t="s">
        <v>93</v>
      </c>
      <c r="N121" s="363"/>
      <c r="O121" s="364"/>
    </row>
    <row r="122" spans="1:15" ht="12.75">
      <c r="A122" s="3"/>
      <c r="B122" s="18"/>
      <c r="C122" s="18"/>
      <c r="D122" s="286" t="s">
        <v>194</v>
      </c>
      <c r="E122" s="851"/>
      <c r="F122" s="875"/>
      <c r="G122" s="868"/>
      <c r="H122" s="868"/>
      <c r="I122" s="868"/>
      <c r="J122" s="353"/>
      <c r="K122" s="354"/>
      <c r="L122" s="66"/>
      <c r="M122" s="343"/>
      <c r="N122" s="334"/>
      <c r="O122" s="362"/>
    </row>
    <row r="123" spans="1:15" ht="12.75">
      <c r="A123" s="3"/>
      <c r="B123" s="18"/>
      <c r="C123" s="18"/>
      <c r="D123" s="287" t="s">
        <v>193</v>
      </c>
      <c r="E123" s="876"/>
      <c r="F123" s="877"/>
      <c r="G123" s="868"/>
      <c r="H123" s="868"/>
      <c r="I123" s="868"/>
      <c r="J123" s="355">
        <f>J124+J125+J126+J127+J128+J129+J130+J131+J132</f>
        <v>0</v>
      </c>
      <c r="K123" s="355">
        <f>K124+K125+K126+K127+K128+K129+K130+K131+K132</f>
        <v>0</v>
      </c>
      <c r="L123" s="352">
        <f>L124+L125+L126+L127+L128+L129+L130+L131+L132</f>
        <v>0</v>
      </c>
      <c r="M123" s="352">
        <f>M124+M125+M126+M127+M128+M129+M130+M131+M132</f>
        <v>0</v>
      </c>
      <c r="N123" s="334"/>
      <c r="O123" s="362"/>
    </row>
    <row r="124" spans="1:15" s="208" customFormat="1" ht="12.75">
      <c r="A124" s="200"/>
      <c r="B124" s="345"/>
      <c r="C124" s="345">
        <v>1</v>
      </c>
      <c r="D124" s="288" t="s">
        <v>199</v>
      </c>
      <c r="E124" s="878">
        <v>300</v>
      </c>
      <c r="F124" s="879"/>
      <c r="G124" s="880" t="s">
        <v>57</v>
      </c>
      <c r="H124" s="881"/>
      <c r="I124" s="881"/>
      <c r="J124" s="356"/>
      <c r="K124" s="357"/>
      <c r="L124" s="347">
        <f>E124*$J124/1000000000000</f>
        <v>0</v>
      </c>
      <c r="M124" s="347"/>
      <c r="N124" s="363"/>
      <c r="O124" s="364"/>
    </row>
    <row r="125" spans="1:15" ht="12.75">
      <c r="A125" s="3"/>
      <c r="B125" s="18"/>
      <c r="C125" s="18">
        <v>2</v>
      </c>
      <c r="D125" s="289" t="s">
        <v>82</v>
      </c>
      <c r="E125" s="860">
        <v>70</v>
      </c>
      <c r="F125" s="861"/>
      <c r="G125" s="860">
        <v>100</v>
      </c>
      <c r="H125" s="862"/>
      <c r="I125" s="862"/>
      <c r="J125" s="358"/>
      <c r="K125" s="359"/>
      <c r="L125" s="347">
        <f aca="true" t="shared" si="27" ref="L125:L131">E125*$J125/1000000000000</f>
        <v>0</v>
      </c>
      <c r="M125" s="347">
        <f>G125*$K125/1000000</f>
        <v>0</v>
      </c>
      <c r="N125" s="334"/>
      <c r="O125" s="362"/>
    </row>
    <row r="126" spans="1:15" ht="12.75">
      <c r="A126" s="3"/>
      <c r="B126" s="18"/>
      <c r="C126" s="18">
        <v>3</v>
      </c>
      <c r="D126" s="288" t="s">
        <v>192</v>
      </c>
      <c r="E126" s="860">
        <v>15</v>
      </c>
      <c r="F126" s="861"/>
      <c r="G126" s="860">
        <v>30</v>
      </c>
      <c r="H126" s="862"/>
      <c r="I126" s="862"/>
      <c r="J126" s="358"/>
      <c r="K126" s="359"/>
      <c r="L126" s="347">
        <f t="shared" si="27"/>
        <v>0</v>
      </c>
      <c r="M126" s="347">
        <f>G126*$K126/1000000</f>
        <v>0</v>
      </c>
      <c r="N126" s="334"/>
      <c r="O126" s="362"/>
    </row>
    <row r="127" spans="1:15" ht="12.75">
      <c r="A127" s="3"/>
      <c r="B127" s="18"/>
      <c r="C127" s="18">
        <v>4</v>
      </c>
      <c r="D127" s="288" t="s">
        <v>200</v>
      </c>
      <c r="E127" s="863" t="s">
        <v>57</v>
      </c>
      <c r="F127" s="864"/>
      <c r="G127" s="865" t="s">
        <v>57</v>
      </c>
      <c r="H127" s="866"/>
      <c r="I127" s="866"/>
      <c r="J127" s="358"/>
      <c r="K127" s="359"/>
      <c r="L127" s="347"/>
      <c r="M127" s="347"/>
      <c r="N127" s="334"/>
      <c r="O127" s="362"/>
    </row>
    <row r="128" spans="1:15" ht="12.75">
      <c r="A128" s="3"/>
      <c r="B128" s="18"/>
      <c r="C128" s="18">
        <v>5</v>
      </c>
      <c r="D128" s="289" t="s">
        <v>83</v>
      </c>
      <c r="E128" s="860">
        <v>2</v>
      </c>
      <c r="F128" s="861"/>
      <c r="G128" s="860">
        <v>10</v>
      </c>
      <c r="H128" s="862"/>
      <c r="I128" s="862"/>
      <c r="J128" s="358"/>
      <c r="K128" s="359"/>
      <c r="L128" s="347">
        <f t="shared" si="27"/>
        <v>0</v>
      </c>
      <c r="M128" s="347">
        <f>G128*$K128/1000000</f>
        <v>0</v>
      </c>
      <c r="N128" s="334"/>
      <c r="O128" s="362"/>
    </row>
    <row r="129" spans="1:15" ht="12.75">
      <c r="A129" s="3"/>
      <c r="B129" s="18"/>
      <c r="C129" s="18">
        <v>6</v>
      </c>
      <c r="D129" s="282" t="s">
        <v>85</v>
      </c>
      <c r="E129" s="863" t="s">
        <v>57</v>
      </c>
      <c r="F129" s="864"/>
      <c r="G129" s="865" t="s">
        <v>57</v>
      </c>
      <c r="H129" s="866"/>
      <c r="I129" s="866"/>
      <c r="J129" s="358"/>
      <c r="K129" s="359"/>
      <c r="L129" s="347"/>
      <c r="M129" s="348"/>
      <c r="N129" s="334"/>
      <c r="O129" s="362"/>
    </row>
    <row r="130" spans="1:15" ht="12.75">
      <c r="A130" s="3"/>
      <c r="B130" s="18"/>
      <c r="C130" s="18">
        <v>7</v>
      </c>
      <c r="D130" s="282" t="s">
        <v>84</v>
      </c>
      <c r="E130" s="863" t="s">
        <v>57</v>
      </c>
      <c r="F130" s="864"/>
      <c r="G130" s="863" t="s">
        <v>57</v>
      </c>
      <c r="H130" s="866"/>
      <c r="I130" s="867"/>
      <c r="J130" s="358"/>
      <c r="K130" s="359"/>
      <c r="L130" s="347"/>
      <c r="M130" s="348"/>
      <c r="N130" s="334"/>
      <c r="O130" s="362"/>
    </row>
    <row r="131" spans="1:15" ht="12.75">
      <c r="A131" s="3"/>
      <c r="B131" s="18"/>
      <c r="C131" s="18">
        <v>8</v>
      </c>
      <c r="D131" s="282" t="s">
        <v>206</v>
      </c>
      <c r="E131" s="860">
        <v>30</v>
      </c>
      <c r="F131" s="861"/>
      <c r="G131" s="863" t="s">
        <v>57</v>
      </c>
      <c r="H131" s="866"/>
      <c r="I131" s="867"/>
      <c r="J131" s="358"/>
      <c r="K131" s="359"/>
      <c r="L131" s="347">
        <f t="shared" si="27"/>
        <v>0</v>
      </c>
      <c r="M131" s="347"/>
      <c r="N131" s="334"/>
      <c r="O131" s="362"/>
    </row>
    <row r="132" spans="1:15" ht="13.5" thickBot="1">
      <c r="A132" s="4"/>
      <c r="B132" s="36"/>
      <c r="C132" s="36">
        <v>9</v>
      </c>
      <c r="D132" s="346" t="s">
        <v>202</v>
      </c>
      <c r="E132" s="857" t="s">
        <v>57</v>
      </c>
      <c r="F132" s="858"/>
      <c r="G132" s="857" t="s">
        <v>57</v>
      </c>
      <c r="H132" s="859"/>
      <c r="I132" s="859"/>
      <c r="J132" s="360"/>
      <c r="K132" s="361"/>
      <c r="L132" s="349"/>
      <c r="M132" s="344"/>
      <c r="N132" s="334"/>
      <c r="O132" s="362"/>
    </row>
    <row r="134" spans="1:7" ht="12.75">
      <c r="A134" s="15"/>
      <c r="B134" s="882"/>
      <c r="C134" s="882"/>
      <c r="D134" s="882"/>
      <c r="E134" s="882"/>
      <c r="F134" s="882"/>
      <c r="G134" s="882"/>
    </row>
    <row r="138" ht="12.75">
      <c r="D138" s="403"/>
    </row>
    <row r="139" ht="12.75">
      <c r="D139" s="403"/>
    </row>
    <row r="140" ht="12.75">
      <c r="D140" s="403"/>
    </row>
  </sheetData>
  <sheetProtection/>
  <mergeCells count="34">
    <mergeCell ref="B134:G134"/>
    <mergeCell ref="B115:D115"/>
    <mergeCell ref="K1:O1"/>
    <mergeCell ref="E1:I1"/>
    <mergeCell ref="L119:M119"/>
    <mergeCell ref="J119:J121"/>
    <mergeCell ref="E120:F120"/>
    <mergeCell ref="G120:I120"/>
    <mergeCell ref="K119:K121"/>
    <mergeCell ref="G122:I122"/>
    <mergeCell ref="E119:I119"/>
    <mergeCell ref="E121:F121"/>
    <mergeCell ref="G121:I121"/>
    <mergeCell ref="E122:F122"/>
    <mergeCell ref="E123:F123"/>
    <mergeCell ref="E124:F124"/>
    <mergeCell ref="G124:I124"/>
    <mergeCell ref="G129:I129"/>
    <mergeCell ref="G131:I131"/>
    <mergeCell ref="E130:F130"/>
    <mergeCell ref="G130:I130"/>
    <mergeCell ref="G123:I123"/>
    <mergeCell ref="G127:I127"/>
    <mergeCell ref="E127:F127"/>
    <mergeCell ref="E132:F132"/>
    <mergeCell ref="G132:I132"/>
    <mergeCell ref="E125:F125"/>
    <mergeCell ref="E126:F126"/>
    <mergeCell ref="G125:I125"/>
    <mergeCell ref="G126:I126"/>
    <mergeCell ref="E128:F128"/>
    <mergeCell ref="E129:F129"/>
    <mergeCell ref="E131:F131"/>
    <mergeCell ref="G128:I128"/>
  </mergeCells>
  <printOptions/>
  <pageMargins left="0.75" right="0.75" top="0.55" bottom="0.5" header="0.5" footer="0.25"/>
  <pageSetup horizontalDpi="600" verticalDpi="600" orientation="landscape" paperSize="9" scale="75" r:id="rId1"/>
  <headerFooter alignWithMargins="0">
    <oddHeader>&amp;LPCDD/PCDF Inventory&amp;CReference Year: __________________&amp;RCountry: ___________________</oddHeader>
    <oddFooter>&amp;L&amp;A&amp;C&amp;D&amp;RPage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D38" sqref="D38"/>
    </sheetView>
  </sheetViews>
  <sheetFormatPr defaultColWidth="9.33203125" defaultRowHeight="12.75"/>
  <cols>
    <col min="1" max="1" width="6.5" style="0" customWidth="1"/>
    <col min="2" max="2" width="7.83203125" style="1" bestFit="1" customWidth="1"/>
    <col min="3" max="3" width="6.16015625" style="1" bestFit="1" customWidth="1"/>
    <col min="4" max="4" width="31.66015625" style="0" customWidth="1"/>
    <col min="5" max="5" width="5.83203125" style="0" customWidth="1"/>
    <col min="6" max="6" width="6.66015625" style="0" bestFit="1" customWidth="1"/>
    <col min="7" max="7" width="5.66015625" style="0" bestFit="1" customWidth="1"/>
    <col min="8" max="8" width="8.33203125" style="0" bestFit="1" customWidth="1"/>
    <col min="10" max="10" width="11.16015625" style="0" bestFit="1" customWidth="1"/>
    <col min="11" max="13" width="9.16015625" style="0" bestFit="1" customWidth="1"/>
    <col min="14" max="14" width="9.66015625" style="0" bestFit="1" customWidth="1"/>
    <col min="15" max="15" width="10" style="0" bestFit="1" customWidth="1"/>
  </cols>
  <sheetData>
    <row r="1" spans="1:15" ht="12.75">
      <c r="A1" s="2"/>
      <c r="B1" s="10"/>
      <c r="C1" s="10"/>
      <c r="D1" s="536" t="s">
        <v>257</v>
      </c>
      <c r="E1" s="851" t="s">
        <v>46</v>
      </c>
      <c r="F1" s="852"/>
      <c r="G1" s="852"/>
      <c r="H1" s="852"/>
      <c r="I1" s="853"/>
      <c r="J1" s="72" t="s">
        <v>90</v>
      </c>
      <c r="K1" s="854" t="s">
        <v>92</v>
      </c>
      <c r="L1" s="855"/>
      <c r="M1" s="855"/>
      <c r="N1" s="855"/>
      <c r="O1" s="856"/>
    </row>
    <row r="2" spans="1:15" s="208" customFormat="1" ht="13.5" thickBot="1">
      <c r="A2" s="526" t="s">
        <v>220</v>
      </c>
      <c r="B2" s="527" t="s">
        <v>146</v>
      </c>
      <c r="C2" s="253" t="s">
        <v>133</v>
      </c>
      <c r="D2" s="256"/>
      <c r="E2" s="269" t="s">
        <v>15</v>
      </c>
      <c r="F2" s="269" t="s">
        <v>0</v>
      </c>
      <c r="G2" s="269" t="s">
        <v>79</v>
      </c>
      <c r="H2" s="269" t="s">
        <v>152</v>
      </c>
      <c r="I2" s="512" t="s">
        <v>1</v>
      </c>
      <c r="J2" s="434" t="s">
        <v>91</v>
      </c>
      <c r="K2" s="435" t="s">
        <v>93</v>
      </c>
      <c r="L2" s="435" t="s">
        <v>93</v>
      </c>
      <c r="M2" s="435" t="s">
        <v>93</v>
      </c>
      <c r="N2" s="435" t="s">
        <v>93</v>
      </c>
      <c r="O2" s="435" t="s">
        <v>93</v>
      </c>
    </row>
    <row r="3" spans="1:15" s="15" customFormat="1" ht="13.5" thickBot="1">
      <c r="A3" s="29">
        <v>8</v>
      </c>
      <c r="B3" s="30"/>
      <c r="C3" s="30"/>
      <c r="D3" s="31" t="s">
        <v>11</v>
      </c>
      <c r="E3" s="31"/>
      <c r="F3" s="31"/>
      <c r="G3" s="31"/>
      <c r="H3" s="31"/>
      <c r="I3" s="32"/>
      <c r="J3" s="74"/>
      <c r="K3" s="67" t="s">
        <v>15</v>
      </c>
      <c r="L3" s="67" t="s">
        <v>0</v>
      </c>
      <c r="M3" s="67" t="s">
        <v>79</v>
      </c>
      <c r="N3" s="67" t="s">
        <v>152</v>
      </c>
      <c r="O3" s="89" t="s">
        <v>1</v>
      </c>
    </row>
    <row r="4" spans="1:15" s="185" customFormat="1" ht="12.75">
      <c r="A4" s="181"/>
      <c r="B4" s="158" t="s">
        <v>16</v>
      </c>
      <c r="C4" s="158"/>
      <c r="D4" s="35" t="s">
        <v>34</v>
      </c>
      <c r="E4" s="19"/>
      <c r="F4" s="19"/>
      <c r="G4" s="19"/>
      <c r="H4" s="19"/>
      <c r="I4" s="44"/>
      <c r="J4" s="182">
        <f aca="true" t="shared" si="0" ref="J4:O4">J5+J6+J7</f>
        <v>0</v>
      </c>
      <c r="K4" s="183">
        <f t="shared" si="0"/>
        <v>0</v>
      </c>
      <c r="L4" s="184">
        <f t="shared" si="0"/>
        <v>0</v>
      </c>
      <c r="M4" s="184">
        <f t="shared" si="0"/>
        <v>0</v>
      </c>
      <c r="N4" s="183">
        <f t="shared" si="0"/>
        <v>0</v>
      </c>
      <c r="O4" s="183">
        <f t="shared" si="0"/>
        <v>0</v>
      </c>
    </row>
    <row r="5" spans="1:15" s="185" customFormat="1" ht="25.5">
      <c r="A5" s="181"/>
      <c r="B5" s="770"/>
      <c r="C5" s="771">
        <v>1</v>
      </c>
      <c r="D5" s="772" t="s">
        <v>336</v>
      </c>
      <c r="E5" s="421">
        <v>10</v>
      </c>
      <c r="F5" s="421" t="s">
        <v>69</v>
      </c>
      <c r="G5" s="421" t="s">
        <v>57</v>
      </c>
      <c r="H5" s="421">
        <v>0.5</v>
      </c>
      <c r="I5" s="773">
        <v>2000</v>
      </c>
      <c r="J5" s="186"/>
      <c r="K5" s="122">
        <f>E5*$J5/1000000</f>
        <v>0</v>
      </c>
      <c r="L5" s="91"/>
      <c r="M5" s="91"/>
      <c r="N5" s="122">
        <f aca="true" t="shared" si="1" ref="N5:O7">H5*$J5/1000000</f>
        <v>0</v>
      </c>
      <c r="O5" s="122">
        <f t="shared" si="1"/>
        <v>0</v>
      </c>
    </row>
    <row r="6" spans="1:15" s="185" customFormat="1" ht="12.75">
      <c r="A6" s="181"/>
      <c r="B6" s="770"/>
      <c r="C6" s="771">
        <v>2</v>
      </c>
      <c r="D6" s="772" t="s">
        <v>337</v>
      </c>
      <c r="E6" s="421">
        <v>0.1</v>
      </c>
      <c r="F6" s="421" t="s">
        <v>69</v>
      </c>
      <c r="G6" s="421" t="s">
        <v>57</v>
      </c>
      <c r="H6" s="421">
        <v>0.1</v>
      </c>
      <c r="I6" s="774">
        <v>20</v>
      </c>
      <c r="J6" s="186"/>
      <c r="K6" s="122">
        <f>E6*$J6/1000000</f>
        <v>0</v>
      </c>
      <c r="L6" s="91"/>
      <c r="M6" s="91"/>
      <c r="N6" s="122">
        <f t="shared" si="1"/>
        <v>0</v>
      </c>
      <c r="O6" s="122">
        <f t="shared" si="1"/>
        <v>0</v>
      </c>
    </row>
    <row r="7" spans="1:15" s="264" customFormat="1" ht="12.75">
      <c r="A7" s="265"/>
      <c r="B7" s="626"/>
      <c r="C7" s="775">
        <v>3</v>
      </c>
      <c r="D7" s="533" t="s">
        <v>338</v>
      </c>
      <c r="E7" s="655">
        <v>0.01</v>
      </c>
      <c r="F7" s="655" t="s">
        <v>69</v>
      </c>
      <c r="G7" s="655" t="s">
        <v>57</v>
      </c>
      <c r="H7" s="655">
        <v>0.1</v>
      </c>
      <c r="I7" s="776">
        <v>5</v>
      </c>
      <c r="J7" s="261"/>
      <c r="K7" s="262">
        <f>E7*$J7/1000000</f>
        <v>0</v>
      </c>
      <c r="L7" s="272"/>
      <c r="M7" s="272"/>
      <c r="N7" s="262">
        <f t="shared" si="1"/>
        <v>0</v>
      </c>
      <c r="O7" s="122">
        <f t="shared" si="1"/>
        <v>0</v>
      </c>
    </row>
    <row r="8" spans="1:15" s="185" customFormat="1" ht="12.75">
      <c r="A8" s="181"/>
      <c r="B8" s="777" t="s">
        <v>17</v>
      </c>
      <c r="C8" s="777"/>
      <c r="D8" s="419" t="s">
        <v>137</v>
      </c>
      <c r="E8" s="421"/>
      <c r="F8" s="421"/>
      <c r="G8" s="421"/>
      <c r="H8" s="421"/>
      <c r="I8" s="778"/>
      <c r="J8" s="182">
        <f aca="true" t="shared" si="2" ref="J8:O8">J9+J10+J11</f>
        <v>0</v>
      </c>
      <c r="K8" s="183">
        <f t="shared" si="2"/>
        <v>0</v>
      </c>
      <c r="L8" s="187">
        <f t="shared" si="2"/>
        <v>0</v>
      </c>
      <c r="M8" s="187">
        <f t="shared" si="2"/>
        <v>0</v>
      </c>
      <c r="N8" s="187">
        <f t="shared" si="2"/>
        <v>0</v>
      </c>
      <c r="O8" s="584">
        <f t="shared" si="2"/>
        <v>0</v>
      </c>
    </row>
    <row r="9" spans="1:15" s="185" customFormat="1" ht="12.75">
      <c r="A9" s="181"/>
      <c r="B9" s="770"/>
      <c r="C9" s="770">
        <v>1</v>
      </c>
      <c r="D9" s="421" t="s">
        <v>213</v>
      </c>
      <c r="E9" s="421">
        <v>90</v>
      </c>
      <c r="F9" s="421" t="s">
        <v>69</v>
      </c>
      <c r="G9" s="421" t="s">
        <v>69</v>
      </c>
      <c r="H9" s="421" t="s">
        <v>69</v>
      </c>
      <c r="I9" s="778" t="s">
        <v>57</v>
      </c>
      <c r="J9" s="186"/>
      <c r="K9" s="122">
        <f>E9*$J9/1000000</f>
        <v>0</v>
      </c>
      <c r="L9" s="91"/>
      <c r="M9" s="91"/>
      <c r="N9" s="92"/>
      <c r="O9" s="122"/>
    </row>
    <row r="10" spans="1:15" s="185" customFormat="1" ht="25.5">
      <c r="A10" s="181"/>
      <c r="B10" s="770"/>
      <c r="C10" s="770">
        <v>2</v>
      </c>
      <c r="D10" s="416" t="s">
        <v>339</v>
      </c>
      <c r="E10" s="421">
        <v>10</v>
      </c>
      <c r="F10" s="421" t="s">
        <v>69</v>
      </c>
      <c r="G10" s="421" t="s">
        <v>69</v>
      </c>
      <c r="H10" s="421" t="s">
        <v>69</v>
      </c>
      <c r="I10" s="778">
        <v>2.5</v>
      </c>
      <c r="J10" s="143"/>
      <c r="K10" s="122">
        <f>E10*$J10/1000000</f>
        <v>0</v>
      </c>
      <c r="L10" s="91"/>
      <c r="M10" s="91"/>
      <c r="N10" s="92"/>
      <c r="O10" s="122">
        <f>I10*$J10/1000000</f>
        <v>0</v>
      </c>
    </row>
    <row r="11" spans="1:15" s="185" customFormat="1" ht="12.75">
      <c r="A11" s="181"/>
      <c r="B11" s="779"/>
      <c r="C11" s="779">
        <v>3</v>
      </c>
      <c r="D11" s="780" t="s">
        <v>214</v>
      </c>
      <c r="E11" s="780">
        <v>0.4</v>
      </c>
      <c r="F11" s="780" t="s">
        <v>69</v>
      </c>
      <c r="G11" s="780" t="s">
        <v>69</v>
      </c>
      <c r="H11" s="780" t="s">
        <v>69</v>
      </c>
      <c r="I11" s="781">
        <v>2.5</v>
      </c>
      <c r="J11" s="188"/>
      <c r="K11" s="123">
        <f>E11*$J11/1000000</f>
        <v>0</v>
      </c>
      <c r="L11" s="60"/>
      <c r="M11" s="60"/>
      <c r="N11" s="75"/>
      <c r="O11" s="123">
        <f>I11*$J11/1000000</f>
        <v>0</v>
      </c>
    </row>
    <row r="12" spans="1:15" s="185" customFormat="1" ht="12.75">
      <c r="A12" s="181"/>
      <c r="B12" s="777" t="s">
        <v>18</v>
      </c>
      <c r="C12" s="777"/>
      <c r="D12" s="419" t="s">
        <v>35</v>
      </c>
      <c r="E12" s="421"/>
      <c r="F12" s="421"/>
      <c r="G12" s="421"/>
      <c r="H12" s="421"/>
      <c r="I12" s="778"/>
      <c r="J12" s="182">
        <f aca="true" t="shared" si="3" ref="J12:O12">J13+J14+J15</f>
        <v>0</v>
      </c>
      <c r="K12" s="183">
        <f t="shared" si="3"/>
        <v>0</v>
      </c>
      <c r="L12" s="184">
        <f t="shared" si="3"/>
        <v>0</v>
      </c>
      <c r="M12" s="184">
        <f t="shared" si="3"/>
        <v>0</v>
      </c>
      <c r="N12" s="184">
        <f t="shared" si="3"/>
        <v>0</v>
      </c>
      <c r="O12" s="183">
        <f t="shared" si="3"/>
        <v>0</v>
      </c>
    </row>
    <row r="13" spans="1:15" s="264" customFormat="1" ht="12.75">
      <c r="A13" s="265"/>
      <c r="B13" s="402"/>
      <c r="C13" s="402">
        <v>1</v>
      </c>
      <c r="D13" s="636" t="s">
        <v>340</v>
      </c>
      <c r="E13" s="388">
        <v>50</v>
      </c>
      <c r="F13" s="388" t="s">
        <v>69</v>
      </c>
      <c r="G13" s="388" t="s">
        <v>57</v>
      </c>
      <c r="H13" s="388" t="s">
        <v>57</v>
      </c>
      <c r="I13" s="513">
        <v>2000</v>
      </c>
      <c r="J13" s="273"/>
      <c r="K13" s="274">
        <f>E13*$J13/1000000</f>
        <v>0</v>
      </c>
      <c r="L13" s="275"/>
      <c r="M13" s="275"/>
      <c r="N13" s="276"/>
      <c r="O13" s="425">
        <f>I13*$J13/1000000</f>
        <v>0</v>
      </c>
    </row>
    <row r="14" spans="1:15" s="185" customFormat="1" ht="12.75">
      <c r="A14" s="181"/>
      <c r="B14" s="770"/>
      <c r="C14" s="770">
        <v>2</v>
      </c>
      <c r="D14" s="416" t="s">
        <v>341</v>
      </c>
      <c r="E14" s="421">
        <v>6</v>
      </c>
      <c r="F14" s="421" t="s">
        <v>69</v>
      </c>
      <c r="G14" s="421" t="s">
        <v>57</v>
      </c>
      <c r="H14" s="421" t="s">
        <v>57</v>
      </c>
      <c r="I14" s="514">
        <v>20</v>
      </c>
      <c r="J14" s="143"/>
      <c r="K14" s="122">
        <f>E14*$J14/1000000</f>
        <v>0</v>
      </c>
      <c r="L14" s="91"/>
      <c r="M14" s="91"/>
      <c r="N14" s="92"/>
      <c r="O14" s="425">
        <f>I14*$J14/1000000</f>
        <v>0</v>
      </c>
    </row>
    <row r="15" spans="1:15" s="185" customFormat="1" ht="12.75">
      <c r="A15" s="181"/>
      <c r="B15" s="779"/>
      <c r="C15" s="779">
        <v>3</v>
      </c>
      <c r="D15" s="782" t="s">
        <v>342</v>
      </c>
      <c r="E15" s="780">
        <v>0.6</v>
      </c>
      <c r="F15" s="780" t="s">
        <v>69</v>
      </c>
      <c r="G15" s="780" t="s">
        <v>57</v>
      </c>
      <c r="H15" s="780" t="s">
        <v>57</v>
      </c>
      <c r="I15" s="515">
        <v>20</v>
      </c>
      <c r="J15" s="188"/>
      <c r="K15" s="123">
        <f>E15*$J15/1000000</f>
        <v>0</v>
      </c>
      <c r="L15" s="60"/>
      <c r="M15" s="60"/>
      <c r="N15" s="75"/>
      <c r="O15" s="426">
        <f>I15*$J15/1000000</f>
        <v>0</v>
      </c>
    </row>
    <row r="16" spans="1:15" s="185" customFormat="1" ht="12.75">
      <c r="A16" s="181"/>
      <c r="B16" s="777" t="s">
        <v>19</v>
      </c>
      <c r="C16" s="777"/>
      <c r="D16" s="419" t="s">
        <v>343</v>
      </c>
      <c r="E16" s="421"/>
      <c r="F16" s="421"/>
      <c r="G16" s="421"/>
      <c r="H16" s="421"/>
      <c r="I16" s="783"/>
      <c r="J16" s="182">
        <f aca="true" t="shared" si="4" ref="J16:O16">J17+J18</f>
        <v>0</v>
      </c>
      <c r="K16" s="184">
        <f t="shared" si="4"/>
        <v>0</v>
      </c>
      <c r="L16" s="184">
        <f t="shared" si="4"/>
        <v>0</v>
      </c>
      <c r="M16" s="184">
        <f t="shared" si="4"/>
        <v>0</v>
      </c>
      <c r="N16" s="184">
        <f t="shared" si="4"/>
        <v>0</v>
      </c>
      <c r="O16" s="183">
        <f t="shared" si="4"/>
        <v>0</v>
      </c>
    </row>
    <row r="17" spans="1:15" s="185" customFormat="1" ht="12.75">
      <c r="A17" s="181"/>
      <c r="B17" s="770"/>
      <c r="C17" s="770">
        <v>1</v>
      </c>
      <c r="D17" s="421" t="s">
        <v>98</v>
      </c>
      <c r="E17" s="421" t="s">
        <v>69</v>
      </c>
      <c r="F17" s="421" t="s">
        <v>69</v>
      </c>
      <c r="G17" s="421" t="s">
        <v>69</v>
      </c>
      <c r="H17" s="421" t="s">
        <v>69</v>
      </c>
      <c r="I17" s="784">
        <v>3000</v>
      </c>
      <c r="J17" s="143"/>
      <c r="K17" s="91"/>
      <c r="L17" s="91"/>
      <c r="M17" s="91"/>
      <c r="N17" s="92"/>
      <c r="O17" s="122">
        <f>I17*$J17/1000000</f>
        <v>0</v>
      </c>
    </row>
    <row r="18" spans="1:15" s="185" customFormat="1" ht="12.75">
      <c r="A18" s="181"/>
      <c r="B18" s="785"/>
      <c r="C18" s="785">
        <v>2</v>
      </c>
      <c r="D18" s="423" t="s">
        <v>99</v>
      </c>
      <c r="E18" s="423" t="s">
        <v>69</v>
      </c>
      <c r="F18" s="423" t="s">
        <v>69</v>
      </c>
      <c r="G18" s="423" t="s">
        <v>69</v>
      </c>
      <c r="H18" s="423" t="s">
        <v>69</v>
      </c>
      <c r="I18" s="781">
        <v>50</v>
      </c>
      <c r="J18" s="188"/>
      <c r="K18" s="60"/>
      <c r="L18" s="60"/>
      <c r="M18" s="60"/>
      <c r="N18" s="75"/>
      <c r="O18" s="123">
        <f>I18*$J18/1000000</f>
        <v>0</v>
      </c>
    </row>
    <row r="19" spans="1:15" s="185" customFormat="1" ht="12.75">
      <c r="A19" s="181"/>
      <c r="B19" s="777" t="s">
        <v>21</v>
      </c>
      <c r="C19" s="777"/>
      <c r="D19" s="419" t="s">
        <v>215</v>
      </c>
      <c r="E19" s="421"/>
      <c r="F19" s="421"/>
      <c r="G19" s="421"/>
      <c r="H19" s="421"/>
      <c r="I19" s="778"/>
      <c r="J19" s="182">
        <f aca="true" t="shared" si="5" ref="J19:O19">J20+J21</f>
        <v>0</v>
      </c>
      <c r="K19" s="195">
        <f t="shared" si="5"/>
        <v>0</v>
      </c>
      <c r="L19" s="184">
        <f t="shared" si="5"/>
        <v>0</v>
      </c>
      <c r="M19" s="184">
        <f t="shared" si="5"/>
        <v>0</v>
      </c>
      <c r="N19" s="184">
        <f t="shared" si="5"/>
        <v>0</v>
      </c>
      <c r="O19" s="184">
        <f t="shared" si="5"/>
        <v>0</v>
      </c>
    </row>
    <row r="20" spans="1:15" s="185" customFormat="1" ht="12.75">
      <c r="A20" s="181"/>
      <c r="B20" s="770"/>
      <c r="C20" s="770">
        <v>1</v>
      </c>
      <c r="D20" s="416" t="s">
        <v>391</v>
      </c>
      <c r="E20" s="421">
        <v>0.3</v>
      </c>
      <c r="F20" s="421" t="s">
        <v>69</v>
      </c>
      <c r="G20" s="421" t="s">
        <v>69</v>
      </c>
      <c r="H20" s="421" t="s">
        <v>69</v>
      </c>
      <c r="I20" s="774">
        <v>0.3</v>
      </c>
      <c r="J20" s="143"/>
      <c r="K20" s="274">
        <f>E20*$J20/1000000</f>
        <v>0</v>
      </c>
      <c r="L20" s="91"/>
      <c r="M20" s="91"/>
      <c r="N20" s="92"/>
      <c r="O20" s="274">
        <f>I20*$J20/1000000</f>
        <v>0</v>
      </c>
    </row>
    <row r="21" spans="1:15" s="185" customFormat="1" ht="13.5" thickBot="1">
      <c r="A21" s="189"/>
      <c r="B21" s="786"/>
      <c r="C21" s="787">
        <v>2</v>
      </c>
      <c r="D21" s="788" t="s">
        <v>392</v>
      </c>
      <c r="E21" s="789">
        <v>0.1</v>
      </c>
      <c r="F21" s="788" t="s">
        <v>69</v>
      </c>
      <c r="G21" s="789" t="s">
        <v>69</v>
      </c>
      <c r="H21" s="789" t="s">
        <v>69</v>
      </c>
      <c r="I21" s="790">
        <v>0.1</v>
      </c>
      <c r="J21" s="190"/>
      <c r="K21" s="262">
        <f>E21*$J21/1000000</f>
        <v>0</v>
      </c>
      <c r="L21" s="97"/>
      <c r="M21" s="97"/>
      <c r="N21" s="191"/>
      <c r="O21" s="262">
        <f>I21*$J21/1000000</f>
        <v>0</v>
      </c>
    </row>
    <row r="22" spans="1:15" ht="13.5" thickBot="1">
      <c r="A22" s="103">
        <v>8</v>
      </c>
      <c r="B22" s="104"/>
      <c r="C22" s="104"/>
      <c r="D22" s="105" t="s">
        <v>11</v>
      </c>
      <c r="E22" s="105"/>
      <c r="F22" s="105"/>
      <c r="G22" s="105"/>
      <c r="H22" s="105"/>
      <c r="I22" s="109"/>
      <c r="J22" s="139"/>
      <c r="K22" s="119">
        <f>K4+K8+K12+K16+K19</f>
        <v>0</v>
      </c>
      <c r="L22" s="106">
        <f>L4+L8+L12+L16+L19</f>
        <v>0</v>
      </c>
      <c r="M22" s="106">
        <f>M4+M8+M12+M16+M19</f>
        <v>0</v>
      </c>
      <c r="N22" s="119">
        <f>N4+N8+N12+N16+N19</f>
        <v>0</v>
      </c>
      <c r="O22" s="121">
        <f>O4+O8+O12+O16+O19</f>
        <v>0</v>
      </c>
    </row>
  </sheetData>
  <sheetProtection/>
  <mergeCells count="2">
    <mergeCell ref="E1:I1"/>
    <mergeCell ref="K1:O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&amp;LPCDD/PCDF Inventory&amp;CReference Year: ___________________&amp;RCountry: ____________________</oddHeader>
    <oddFooter>&amp;L&amp;A&amp;C&amp;D&amp;RPage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 Chemicals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Heidelore Fiedler</dc:creator>
  <cp:keywords/>
  <dc:description/>
  <cp:lastModifiedBy>apriceputu</cp:lastModifiedBy>
  <cp:lastPrinted>2012-12-20T09:52:05Z</cp:lastPrinted>
  <dcterms:created xsi:type="dcterms:W3CDTF">2000-01-21T13:11:08Z</dcterms:created>
  <dcterms:modified xsi:type="dcterms:W3CDTF">2013-01-14T16:35:48Z</dcterms:modified>
  <cp:category/>
  <cp:version/>
  <cp:contentType/>
  <cp:contentStatus/>
</cp:coreProperties>
</file>